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8" activeTab="8"/>
  </bookViews>
  <sheets>
    <sheet name="10" sheetId="1" r:id="rId1"/>
    <sheet name="9" sheetId="2" r:id="rId2"/>
    <sheet name="8" sheetId="3" r:id="rId3"/>
    <sheet name="7" sheetId="4" r:id="rId4"/>
    <sheet name="6" sheetId="5" r:id="rId5"/>
    <sheet name="5" sheetId="6" r:id="rId6"/>
    <sheet name="4" sheetId="7" r:id="rId7"/>
    <sheet name="3" sheetId="8" r:id="rId8"/>
    <sheet name="2" sheetId="9" r:id="rId9"/>
    <sheet name="1" sheetId="10" r:id="rId10"/>
  </sheets>
  <definedNames>
    <definedName name="Excel_BuiltIn_Print_Titles_3">'1'!$13:$14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<sst xmlns="http://schemas.openxmlformats.org/spreadsheetml/2006/main" count="657" uniqueCount="308">
  <si>
    <t>ПРОЕКТ ПРОГНОЗА СОЦИАЛЬНО-ЭКОНОМИЧЕСКОГО  РАЗВИТИЯ  ГЛУШКОВСКОГО  РАЙОНА НА 2009-2011 годы</t>
  </si>
  <si>
    <t>Прогноз объема платных услуг населению по  Глушковскому  району  на 2009-2011 годы</t>
  </si>
  <si>
    <t xml:space="preserve">2007 г. отчет </t>
  </si>
  <si>
    <t xml:space="preserve">2008 г.оценка </t>
  </si>
  <si>
    <t xml:space="preserve">2009 г. прогноз </t>
  </si>
  <si>
    <t xml:space="preserve">2010 г. прогноз </t>
  </si>
  <si>
    <t xml:space="preserve">2011 г. прогноз </t>
  </si>
  <si>
    <t>Районы, муниципальные образования</t>
  </si>
  <si>
    <t>Объем платных услуг тыс.руб.       2005 г</t>
  </si>
  <si>
    <t xml:space="preserve">Темп роста (сни-жения), % </t>
  </si>
  <si>
    <t>Индекс-дефлят</t>
  </si>
  <si>
    <t xml:space="preserve">Объем платных услуг тыс.руб. </t>
  </si>
  <si>
    <t xml:space="preserve">Темп роста (сниже-ния), % </t>
  </si>
  <si>
    <t>Всего по району:</t>
  </si>
  <si>
    <t xml:space="preserve">М.О. п.Глушково </t>
  </si>
  <si>
    <t xml:space="preserve">М.О. п.Теткино </t>
  </si>
  <si>
    <t xml:space="preserve">М.О. Веселовский с/с </t>
  </si>
  <si>
    <t>М.О. Звановский  с/с</t>
  </si>
  <si>
    <t>М.О. Н.Мордокский с/с</t>
  </si>
  <si>
    <t>М.О. Карыжский с/с</t>
  </si>
  <si>
    <t xml:space="preserve">М.О. Кобыльской с/с </t>
  </si>
  <si>
    <t>М.О. Кульбакинский с/с</t>
  </si>
  <si>
    <t>М.О. П.Лежачанский  с/с</t>
  </si>
  <si>
    <t>М.О. Марковский  с/с</t>
  </si>
  <si>
    <t>М.О. Сергеевский  с/с</t>
  </si>
  <si>
    <t xml:space="preserve">М.О. Сухиновский  с/с </t>
  </si>
  <si>
    <t>Прогноз оборота общественного питания по Глушковскому району  на 2009-2011-2010 годы</t>
  </si>
  <si>
    <t xml:space="preserve">2007г. отчет </t>
  </si>
  <si>
    <t xml:space="preserve">2011г. прогноз </t>
  </si>
  <si>
    <t xml:space="preserve">Оборот  общественного питания тыс.руб. 2005 г </t>
  </si>
  <si>
    <t xml:space="preserve">Оборот  общественного питания тыс.руб.  </t>
  </si>
  <si>
    <t>Всего по району</t>
  </si>
  <si>
    <t>М.О. п.Глушково</t>
  </si>
  <si>
    <t>в 2 р.</t>
  </si>
  <si>
    <t>Прогноз   оборота розничной торговли по Глушковскому району  на 2009-2011 годы</t>
  </si>
  <si>
    <t>2007 г. отчет</t>
  </si>
  <si>
    <t xml:space="preserve">2008 г. оценка </t>
  </si>
  <si>
    <t xml:space="preserve">Оборот  розничной  торговли  тыс.руб. </t>
  </si>
  <si>
    <t xml:space="preserve">М.О.Алексеевский с/с </t>
  </si>
  <si>
    <t xml:space="preserve">М.О. Дроновский с/с </t>
  </si>
  <si>
    <t>М.О. Званновский с/с</t>
  </si>
  <si>
    <t>М.О. Карыжский  с/с</t>
  </si>
  <si>
    <t xml:space="preserve">М.О. Кобыльской  с/с </t>
  </si>
  <si>
    <t>М.О. Коровяковский  с/с</t>
  </si>
  <si>
    <t>М.О. Лещиновский с/с</t>
  </si>
  <si>
    <t>М.О. Марковский с/с</t>
  </si>
  <si>
    <t>М.О. Нижнемордокский с/с</t>
  </si>
  <si>
    <t>М.О. Поповолежачанский с/с</t>
  </si>
  <si>
    <t xml:space="preserve">М.О.Сергеевский с/с </t>
  </si>
  <si>
    <t xml:space="preserve">М.О. Сухиновский с/с </t>
  </si>
  <si>
    <t>Форма 7</t>
  </si>
  <si>
    <t>Прогноз финансового результата, прибыли, убытков по  Глушковскому райну  на 2009-2011 годы.</t>
  </si>
  <si>
    <t xml:space="preserve">   Наименование показателей</t>
  </si>
  <si>
    <t>2007 год - отчет</t>
  </si>
  <si>
    <t>2008 года   - оценка</t>
  </si>
  <si>
    <t>2009 год - оценка</t>
  </si>
  <si>
    <t>2010 год - прогноз</t>
  </si>
  <si>
    <t>2011год - прогноз</t>
  </si>
  <si>
    <t>Прибыль</t>
  </si>
  <si>
    <t>Убыток</t>
  </si>
  <si>
    <t>Фин.рез. (+,-)</t>
  </si>
  <si>
    <t>рез.(+,-)</t>
  </si>
  <si>
    <t xml:space="preserve">Всего по району </t>
  </si>
  <si>
    <t>в том числе по видам экономической деятельности:</t>
  </si>
  <si>
    <t>сельское хозяйство</t>
  </si>
  <si>
    <t>СПК "Красное Знамя"</t>
  </si>
  <si>
    <t>ОАО "Русь"</t>
  </si>
  <si>
    <t>ООО "Прогресс"</t>
  </si>
  <si>
    <t>Не осуществляет производственную деятельность</t>
  </si>
  <si>
    <t>СПК "Родина"</t>
  </si>
  <si>
    <t>ООО "Надежда"</t>
  </si>
  <si>
    <t>ООО "Луч"</t>
  </si>
  <si>
    <t>ООО им. "Ватутина"</t>
  </si>
  <si>
    <t>Банкротство ( конкурсное производство)</t>
  </si>
  <si>
    <t>ООО "Авангард"</t>
  </si>
  <si>
    <t>ООО "Восход"</t>
  </si>
  <si>
    <t>ООО "Марковское"</t>
  </si>
  <si>
    <t>СПК "Рассвет"</t>
  </si>
  <si>
    <t>ООО "Заря"</t>
  </si>
  <si>
    <t>ООО "Россия"</t>
  </si>
  <si>
    <t>СПК "Победа"</t>
  </si>
  <si>
    <t>ООО АФ "Глушковская нива"</t>
  </si>
  <si>
    <t>обрабатывающие производства</t>
  </si>
  <si>
    <t xml:space="preserve">        из них:</t>
  </si>
  <si>
    <t xml:space="preserve">    -производство пищевых продуктов, включая напитки</t>
  </si>
  <si>
    <t>ОАО "Теткиноспирт"</t>
  </si>
  <si>
    <t>ОАО "Теткинский КХП»</t>
  </si>
  <si>
    <t>ЗАО "Теткинский сах. завод"</t>
  </si>
  <si>
    <t>ОАО "Глушковский маслозавод"</t>
  </si>
  <si>
    <t xml:space="preserve"> - текстильное производство</t>
  </si>
  <si>
    <t>ООО "Текстильная фабрика СВ"</t>
  </si>
  <si>
    <t>ООО "Глушковская текст. ф-ка"</t>
  </si>
  <si>
    <t>строительство</t>
  </si>
  <si>
    <t>ЗАО "Глушковское ДРСУ №5</t>
  </si>
  <si>
    <t>ООО «Строитель»</t>
  </si>
  <si>
    <t>ЗАО "Газспецстрой"</t>
  </si>
  <si>
    <t>оптовая и розничная торговля</t>
  </si>
  <si>
    <t>ООО "Запчасть"</t>
  </si>
  <si>
    <t>ООО "ТД Агрозапчасть"</t>
  </si>
  <si>
    <t>ООО "Виктория»</t>
  </si>
  <si>
    <t>ФООО «Импульс»</t>
  </si>
  <si>
    <t>транспорт и связь</t>
  </si>
  <si>
    <t>ОАО "Глушковоавтотранс"</t>
  </si>
  <si>
    <t>ОАО "Автопредприятие"</t>
  </si>
  <si>
    <t>другие виды деятельности</t>
  </si>
  <si>
    <t>ЗАО "Электрон"</t>
  </si>
  <si>
    <t>ЗАО Ника</t>
  </si>
  <si>
    <t>ООО "Глушково сервис</t>
  </si>
  <si>
    <t>ООО«Глушковское МТС»</t>
  </si>
  <si>
    <t>Всего по району(руб)</t>
  </si>
  <si>
    <t>поселок Глушково</t>
  </si>
  <si>
    <t>поселок Теткино</t>
  </si>
  <si>
    <t>Алексеевский</t>
  </si>
  <si>
    <t>Веселовский</t>
  </si>
  <si>
    <t xml:space="preserve">    </t>
  </si>
  <si>
    <t>Дроновский</t>
  </si>
  <si>
    <t>Звановский</t>
  </si>
  <si>
    <t>Карыжский</t>
  </si>
  <si>
    <t>Кобыльский</t>
  </si>
  <si>
    <t>Коровяковский</t>
  </si>
  <si>
    <t>Кульбакинский</t>
  </si>
  <si>
    <t>Лещиновский</t>
  </si>
  <si>
    <t>Марковский</t>
  </si>
  <si>
    <t>Нижнемордокский</t>
  </si>
  <si>
    <t>Поповолежачанский</t>
  </si>
  <si>
    <t>Сергеевский</t>
  </si>
  <si>
    <t>Сухиновский</t>
  </si>
  <si>
    <t>Прогноз объемов инвестиций в основной капитал  на 2009 -2011 годы по Глушковскому району</t>
  </si>
  <si>
    <t xml:space="preserve">Район,  </t>
  </si>
  <si>
    <t xml:space="preserve">2007 год- отчет </t>
  </si>
  <si>
    <t xml:space="preserve">2008 год- оценка </t>
  </si>
  <si>
    <t>2009 год — прогноз</t>
  </si>
  <si>
    <t>2011 год - прогноз</t>
  </si>
  <si>
    <t xml:space="preserve">муниципальные </t>
  </si>
  <si>
    <t xml:space="preserve">Объем </t>
  </si>
  <si>
    <t>Темп</t>
  </si>
  <si>
    <t>Индекс</t>
  </si>
  <si>
    <t>образования</t>
  </si>
  <si>
    <t>тыс. руб.</t>
  </si>
  <si>
    <t>роста (сниж.),%</t>
  </si>
  <si>
    <t>дифлят.</t>
  </si>
  <si>
    <t>В целом по району</t>
  </si>
  <si>
    <t>М.О. поселок Глушково</t>
  </si>
  <si>
    <t>МО поселок  Теткино</t>
  </si>
  <si>
    <t>МО Алексеевский с/с</t>
  </si>
  <si>
    <t>МО Веселовский с/с</t>
  </si>
  <si>
    <t>МО Дроновский с/с</t>
  </si>
  <si>
    <t>МО Званновский с/с</t>
  </si>
  <si>
    <t>МО Карыжский с/с</t>
  </si>
  <si>
    <t>МО Коровяковский с/с</t>
  </si>
  <si>
    <t>МО Кобыльской с/с</t>
  </si>
  <si>
    <t>МО Кульбакинский с/с</t>
  </si>
  <si>
    <t>МО Лещиновский с/с</t>
  </si>
  <si>
    <t>МО Марковский с/с</t>
  </si>
  <si>
    <t>МО Н.Мордокский с/с</t>
  </si>
  <si>
    <t>МО П.Лежачанский с/с</t>
  </si>
  <si>
    <t>МО Сергеевский с/с</t>
  </si>
  <si>
    <t>МО Сухиновский с/с</t>
  </si>
  <si>
    <t>Прогноз объема работ, выполненных по виду деятельности "Строительство"</t>
  </si>
  <si>
    <t xml:space="preserve">                     на 2009-2011 годы по Глушковскому району </t>
  </si>
  <si>
    <t xml:space="preserve">роста </t>
  </si>
  <si>
    <t>( сниже</t>
  </si>
  <si>
    <t>ния) %</t>
  </si>
  <si>
    <t>ВСЕГО по району</t>
  </si>
  <si>
    <t>ПРОГНОЗ СОЦИАЛЬНО-ЭКОНОМИЧЕСКОГО  РАЗВИТИЯ  ГЛУШКОВСКОГО  РАЙОНА НА 2009-2011 годы</t>
  </si>
  <si>
    <t>Среднемесячная  заработная  плата одного работающего</t>
  </si>
  <si>
    <t xml:space="preserve">2006 г. отчет </t>
  </si>
  <si>
    <t xml:space="preserve">2007 г. 3 мес.отчет </t>
  </si>
  <si>
    <t>2007г. отчет</t>
  </si>
  <si>
    <t xml:space="preserve">2008 г. 3 мес. </t>
  </si>
  <si>
    <t xml:space="preserve">2009 г.прогноз </t>
  </si>
  <si>
    <t xml:space="preserve">2010 г.прогноз </t>
  </si>
  <si>
    <t xml:space="preserve">2011 г.прогноз </t>
  </si>
  <si>
    <t>Фонд з/платы</t>
  </si>
  <si>
    <t xml:space="preserve">Темп, % </t>
  </si>
  <si>
    <t>Всего по району (руб)</t>
  </si>
  <si>
    <t xml:space="preserve">    -производство пищевых продуктов</t>
  </si>
  <si>
    <t>производство и распределение электороэнергии, газа и воды</t>
  </si>
  <si>
    <t>бюджетная сфера всего -</t>
  </si>
  <si>
    <t xml:space="preserve">    из нее:</t>
  </si>
  <si>
    <t xml:space="preserve">    образование</t>
  </si>
  <si>
    <t xml:space="preserve">здравоохранение и соц. услуги </t>
  </si>
  <si>
    <t xml:space="preserve"> культура и спорт</t>
  </si>
  <si>
    <t>муниципальное управление</t>
  </si>
  <si>
    <t>прочие</t>
  </si>
  <si>
    <t>Фонд начисленной заработной платы (без фермеров и занятых индивидуальной трудовой деятельностью)</t>
  </si>
  <si>
    <t>Всего по району(тыс.руб)</t>
  </si>
  <si>
    <t>Численность занятых в экономике (без фермеров и занятых индивидуальной трудовой деятельностью)</t>
  </si>
  <si>
    <t>Средне-списочн. чилен-ность, чел.</t>
  </si>
  <si>
    <t xml:space="preserve"> численность</t>
  </si>
  <si>
    <t>Всего по району (человек)</t>
  </si>
  <si>
    <t xml:space="preserve">здравоохранение и  соц. услуги </t>
  </si>
  <si>
    <t xml:space="preserve">  культура и спорт</t>
  </si>
  <si>
    <t>Прогноз  объема товарной продукции сельского хозяйства на 2009-2011 годы</t>
  </si>
  <si>
    <t>2006 г. отчет</t>
  </si>
  <si>
    <t>2007 г. - отчет</t>
  </si>
  <si>
    <t>2008 г.- прогноз</t>
  </si>
  <si>
    <t>2009 г. - прогноз</t>
  </si>
  <si>
    <t>2010 г. - прогноз</t>
  </si>
  <si>
    <t>2011 г. - прогноз</t>
  </si>
  <si>
    <t>выруч-   ка от реали-   зации (тыс. руб)</t>
  </si>
  <si>
    <t>выручка от реализации (тыс. руб)</t>
  </si>
  <si>
    <t>темп роста (сниж.) к пред. году* (%)</t>
  </si>
  <si>
    <t>индекс-дефля-  тор цен</t>
  </si>
  <si>
    <t xml:space="preserve">В целом по району </t>
  </si>
  <si>
    <t>МО "П.Лежачанский с/с"</t>
  </si>
  <si>
    <t>Россия</t>
  </si>
  <si>
    <t>МО"Коровяковский с/с"</t>
  </si>
  <si>
    <t xml:space="preserve">Введена  процедура  банкротства  в 2007  году </t>
  </si>
  <si>
    <t xml:space="preserve">Ватутина </t>
  </si>
  <si>
    <t>МО "Карыжский с/с"</t>
  </si>
  <si>
    <t>Надежда+алексеевка</t>
  </si>
  <si>
    <t>МО "Сухиновский с/с"</t>
  </si>
  <si>
    <t>Глушковская Нива</t>
  </si>
  <si>
    <t>МО Веселовский с/с"</t>
  </si>
  <si>
    <t>Красное знамя</t>
  </si>
  <si>
    <t>МО "Дроновский с/с"</t>
  </si>
  <si>
    <t>Не занимается финансово-хозяйственной  деятельностью</t>
  </si>
  <si>
    <t>Прогресс</t>
  </si>
  <si>
    <t>МО "Марковский с/с"</t>
  </si>
  <si>
    <t>Марковское</t>
  </si>
  <si>
    <t>МО "Званновский с/с"</t>
  </si>
  <si>
    <t>Родина</t>
  </si>
  <si>
    <t>МО "Кобыльской с/с"</t>
  </si>
  <si>
    <t>Луч</t>
  </si>
  <si>
    <t>МО "Кульбакинский с/с"</t>
  </si>
  <si>
    <t>Авангард</t>
  </si>
  <si>
    <t>МО "Сергеевский с/с"</t>
  </si>
  <si>
    <t>Победа</t>
  </si>
  <si>
    <t>МО "Н.Мордокский с/с"</t>
  </si>
  <si>
    <t>Заря</t>
  </si>
  <si>
    <t>Рассвет</t>
  </si>
  <si>
    <t>МО "Лещиновский с/с"</t>
  </si>
  <si>
    <t>Восход</t>
  </si>
  <si>
    <t>МО "Поселок Глушково"</t>
  </si>
  <si>
    <t>Русь</t>
  </si>
  <si>
    <t>М.О. "Поселок Теткино"</t>
  </si>
  <si>
    <t xml:space="preserve"> на территории   мунципального образования нет сельхоз. предприятия</t>
  </si>
  <si>
    <t>На территории с/с нет  сельскохозяйственных  организаций</t>
  </si>
  <si>
    <t>М.О."Алексеевский с/с"</t>
  </si>
  <si>
    <t>Производство основных видов промышленной продукции  по Глушковскому  району</t>
  </si>
  <si>
    <t>Наименование показателей</t>
  </si>
  <si>
    <t>Ед. измер.</t>
  </si>
  <si>
    <t>2005 г. отчет</t>
  </si>
  <si>
    <t>Темп роста (снижения) %</t>
  </si>
  <si>
    <t>2008 г. оценка</t>
  </si>
  <si>
    <t>Прогноз</t>
  </si>
  <si>
    <t xml:space="preserve">2009 г. </t>
  </si>
  <si>
    <t>темп роста (снижения), %</t>
  </si>
  <si>
    <t xml:space="preserve">2010 г. </t>
  </si>
  <si>
    <t xml:space="preserve">2011 г. </t>
  </si>
  <si>
    <t>Продукция пищевой и перерабатывающей промышленности:</t>
  </si>
  <si>
    <t>Сахар-песок-всего</t>
  </si>
  <si>
    <t>тн</t>
  </si>
  <si>
    <t>в т.ч. сахар –песок из сахарной свеклы</t>
  </si>
  <si>
    <t xml:space="preserve">     мощность предприятия</t>
  </si>
  <si>
    <t>тн/в сутки</t>
  </si>
  <si>
    <t>Спирт этиловый из пищевого сырья</t>
  </si>
  <si>
    <t xml:space="preserve">тыс.дкл   </t>
  </si>
  <si>
    <t xml:space="preserve">                                                                                               Б  А  Н  К  Р  О  Т  С  Т  В  О  (конкурсное производство до 17.09.2008 г. )</t>
  </si>
  <si>
    <t>Молоко охлажденное  и отгруженное</t>
  </si>
  <si>
    <t>тн/год</t>
  </si>
  <si>
    <t>Продукция производственно- технического  назначения:</t>
  </si>
  <si>
    <t xml:space="preserve">Шерстяные  ткани   </t>
  </si>
  <si>
    <t>тыс.п.м</t>
  </si>
  <si>
    <t>тыс.п.м/ год</t>
  </si>
  <si>
    <t>Асфальт</t>
  </si>
  <si>
    <t>Согласовано:</t>
  </si>
  <si>
    <t xml:space="preserve"> Утверждено:</t>
  </si>
  <si>
    <t xml:space="preserve">И.о.Заместителя Главы Администрации </t>
  </si>
  <si>
    <t xml:space="preserve">Глава Администрации </t>
  </si>
  <si>
    <t xml:space="preserve">Глушковского  района по финансовой  </t>
  </si>
  <si>
    <t xml:space="preserve">Глушковского  района </t>
  </si>
  <si>
    <t>и  экономической политике</t>
  </si>
  <si>
    <t>Курской области</t>
  </si>
  <si>
    <t xml:space="preserve">_____________Н.Н.Пономаренко </t>
  </si>
  <si>
    <t>__________П.М.Золотарев</t>
  </si>
  <si>
    <t>« ____» ___________2008 г.</t>
  </si>
  <si>
    <t>«_____»____________2008 г.</t>
  </si>
  <si>
    <t xml:space="preserve">Прогноз объема отгруженных товаров собственного производства, выполненных работ и услуг по видам экономической деятельности  </t>
  </si>
  <si>
    <t xml:space="preserve">на 2009-2011 годы по Глушковскому  району </t>
  </si>
  <si>
    <t>2005 год отчет</t>
  </si>
  <si>
    <t>2006 год отчет</t>
  </si>
  <si>
    <t>2007 год отчет</t>
  </si>
  <si>
    <t>2008год оценка</t>
  </si>
  <si>
    <t>2009 год прогноз</t>
  </si>
  <si>
    <t>2010 год прогноз</t>
  </si>
  <si>
    <t>2011 год прогноз</t>
  </si>
  <si>
    <t xml:space="preserve">Объем прод. в действ. ценах, тыс. руб. </t>
  </si>
  <si>
    <t>Темп роста (сниже-ния) в сопост. ценах, %</t>
  </si>
  <si>
    <t>Индекс дефля-тор, %</t>
  </si>
  <si>
    <t>Темп роста (сниже-ния) в сопост ценах, %</t>
  </si>
  <si>
    <t xml:space="preserve">Объем отгруженных товаров собственного производства, выполненных работ и услуг по видам деятельности  </t>
  </si>
  <si>
    <t>в том числе  по видам экономической деятельности:</t>
  </si>
  <si>
    <t>производство пищевых продуктов, включая напитки</t>
  </si>
  <si>
    <t xml:space="preserve">     БАНКРОТСТВО   (конкурсное производство  до   17.09.2008 года )</t>
  </si>
  <si>
    <t>ОАО "Теткинский КХП"</t>
  </si>
  <si>
    <t xml:space="preserve">     БАНКРОТСТВО   (конкурсное  производство до  27.10.2008 года )</t>
  </si>
  <si>
    <t>ЗАО "Теткинский сах.з-д"</t>
  </si>
  <si>
    <t>в 2,5 р.</t>
  </si>
  <si>
    <t xml:space="preserve">текстильное и швейное производство </t>
  </si>
  <si>
    <t>в 16 р.</t>
  </si>
  <si>
    <t>ООО "Текстильная ф-ка СВ"</t>
  </si>
  <si>
    <t>ООО "Глушковская текстильная ф-ка"</t>
  </si>
  <si>
    <t xml:space="preserve">прочие производства </t>
  </si>
  <si>
    <t>ЗАО "Глушковское ДРСУ №5"</t>
  </si>
  <si>
    <t>Производство  и  распределение  электроэнергии</t>
  </si>
  <si>
    <t>108,7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</si>
</sst>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#,##0_ ;[RED]\-#,##0\ "/>
  </numFmts>
  <fonts count="2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0.5"/>
      <name val="Arial Cyr"/>
      <family val="2"/>
    </font>
    <font>
      <sz val="10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b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7">
    <xf numFmtId="164" fontId="0" fillId="0" borderId="0" xfId="0" applyAlignment="1">
      <alignment/>
    </xf>
    <xf numFmtId="164" fontId="2" fillId="0" borderId="0" xfId="0" applyFont="1" applyAlignment="1">
      <alignment horizontal="left" indent="8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wrapText="1"/>
    </xf>
    <xf numFmtId="164" fontId="2" fillId="0" borderId="0" xfId="0" applyFont="1" applyAlignment="1">
      <alignment horizontal="left" indent="3"/>
    </xf>
    <xf numFmtId="164" fontId="2" fillId="0" borderId="0" xfId="0" applyFont="1" applyBorder="1" applyAlignment="1">
      <alignment horizontal="left" wrapText="1" indent="5"/>
    </xf>
    <xf numFmtId="164" fontId="5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/>
    </xf>
    <xf numFmtId="164" fontId="7" fillId="0" borderId="1" xfId="0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 indent="9"/>
    </xf>
    <xf numFmtId="164" fontId="4" fillId="0" borderId="0" xfId="0" applyFont="1" applyAlignment="1">
      <alignment horizontal="left"/>
    </xf>
    <xf numFmtId="164" fontId="8" fillId="0" borderId="0" xfId="0" applyFont="1" applyBorder="1" applyAlignment="1">
      <alignment horizontal="center" wrapText="1"/>
    </xf>
    <xf numFmtId="164" fontId="8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wrapText="1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wrapText="1"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8" fillId="0" borderId="1" xfId="0" applyFont="1" applyBorder="1" applyAlignment="1">
      <alignment horizontal="left" wrapText="1"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0" xfId="0" applyFont="1" applyAlignment="1">
      <alignment/>
    </xf>
    <xf numFmtId="164" fontId="4" fillId="0" borderId="1" xfId="0" applyFont="1" applyBorder="1" applyAlignment="1">
      <alignment horizontal="left" wrapText="1"/>
    </xf>
    <xf numFmtId="164" fontId="4" fillId="0" borderId="2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8" fillId="0" borderId="1" xfId="0" applyFont="1" applyBorder="1" applyAlignment="1">
      <alignment wrapText="1"/>
    </xf>
    <xf numFmtId="164" fontId="4" fillId="0" borderId="7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10" fillId="0" borderId="1" xfId="0" applyFont="1" applyBorder="1" applyAlignment="1">
      <alignment wrapText="1"/>
    </xf>
    <xf numFmtId="164" fontId="8" fillId="0" borderId="1" xfId="0" applyFont="1" applyFill="1" applyBorder="1" applyAlignment="1">
      <alignment horizontal="center"/>
    </xf>
    <xf numFmtId="166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11" fillId="0" borderId="1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8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4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7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0" fillId="0" borderId="8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7" xfId="0" applyFont="1" applyBorder="1" applyAlignment="1">
      <alignment/>
    </xf>
    <xf numFmtId="164" fontId="4" fillId="0" borderId="9" xfId="0" applyFont="1" applyBorder="1" applyAlignment="1">
      <alignment/>
    </xf>
    <xf numFmtId="164" fontId="2" fillId="0" borderId="2" xfId="0" applyFont="1" applyBorder="1" applyAlignment="1">
      <alignment/>
    </xf>
    <xf numFmtId="166" fontId="2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left" wrapText="1" indent="10"/>
    </xf>
    <xf numFmtId="164" fontId="5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3" fillId="0" borderId="6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6" xfId="0" applyFont="1" applyBorder="1" applyAlignment="1">
      <alignment horizontal="center"/>
    </xf>
    <xf numFmtId="164" fontId="4" fillId="0" borderId="9" xfId="0" applyFont="1" applyBorder="1" applyAlignment="1">
      <alignment horizontal="center" vertical="top" wrapText="1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13" fillId="0" borderId="1" xfId="0" applyFont="1" applyBorder="1" applyAlignment="1">
      <alignment wrapText="1"/>
    </xf>
    <xf numFmtId="164" fontId="0" fillId="0" borderId="1" xfId="0" applyFill="1" applyBorder="1" applyAlignment="1">
      <alignment/>
    </xf>
    <xf numFmtId="164" fontId="14" fillId="0" borderId="1" xfId="0" applyFont="1" applyBorder="1" applyAlignment="1">
      <alignment wrapText="1"/>
    </xf>
    <xf numFmtId="164" fontId="0" fillId="0" borderId="1" xfId="0" applyFont="1" applyFill="1" applyBorder="1" applyAlignment="1">
      <alignment/>
    </xf>
    <xf numFmtId="164" fontId="15" fillId="0" borderId="1" xfId="0" applyFont="1" applyBorder="1" applyAlignment="1">
      <alignment wrapText="1"/>
    </xf>
    <xf numFmtId="166" fontId="0" fillId="0" borderId="1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14" fillId="0" borderId="1" xfId="0" applyFont="1" applyBorder="1" applyAlignment="1">
      <alignment horizontal="left" wrapText="1" indent="1"/>
    </xf>
    <xf numFmtId="164" fontId="0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3" fillId="0" borderId="1" xfId="0" applyFont="1" applyBorder="1" applyAlignment="1">
      <alignment horizontal="right"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indent="15"/>
    </xf>
    <xf numFmtId="164" fontId="2" fillId="0" borderId="0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5" fillId="0" borderId="11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12" fillId="0" borderId="2" xfId="0" applyFont="1" applyBorder="1" applyAlignment="1">
      <alignment wrapText="1"/>
    </xf>
    <xf numFmtId="165" fontId="12" fillId="0" borderId="2" xfId="0" applyNumberFormat="1" applyFont="1" applyBorder="1" applyAlignment="1">
      <alignment/>
    </xf>
    <xf numFmtId="164" fontId="12" fillId="0" borderId="2" xfId="0" applyFont="1" applyBorder="1" applyAlignment="1">
      <alignment/>
    </xf>
    <xf numFmtId="166" fontId="12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5" fontId="12" fillId="0" borderId="2" xfId="0" applyNumberFormat="1" applyFont="1" applyBorder="1" applyAlignment="1">
      <alignment wrapText="1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64" fontId="16" fillId="0" borderId="2" xfId="0" applyFont="1" applyBorder="1" applyAlignment="1">
      <alignment/>
    </xf>
    <xf numFmtId="165" fontId="3" fillId="0" borderId="2" xfId="0" applyNumberFormat="1" applyFont="1" applyBorder="1" applyAlignment="1">
      <alignment wrapText="1"/>
    </xf>
    <xf numFmtId="166" fontId="16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5" fillId="0" borderId="2" xfId="0" applyFont="1" applyBorder="1" applyAlignment="1">
      <alignment horizontal="left" wrapText="1"/>
    </xf>
    <xf numFmtId="164" fontId="3" fillId="0" borderId="2" xfId="0" applyFont="1" applyBorder="1" applyAlignment="1">
      <alignment horizontal="left" wrapText="1"/>
    </xf>
    <xf numFmtId="164" fontId="3" fillId="0" borderId="2" xfId="0" applyFont="1" applyBorder="1" applyAlignment="1">
      <alignment vertical="top" wrapText="1"/>
    </xf>
    <xf numFmtId="164" fontId="5" fillId="0" borderId="2" xfId="0" applyFont="1" applyBorder="1" applyAlignment="1">
      <alignment vertical="top" wrapText="1"/>
    </xf>
    <xf numFmtId="164" fontId="5" fillId="0" borderId="7" xfId="0" applyFont="1" applyBorder="1" applyAlignment="1">
      <alignment vertical="top" wrapText="1"/>
    </xf>
    <xf numFmtId="164" fontId="3" fillId="0" borderId="7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6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4" fontId="3" fillId="0" borderId="15" xfId="0" applyFont="1" applyBorder="1" applyAlignment="1">
      <alignment/>
    </xf>
    <xf numFmtId="164" fontId="5" fillId="0" borderId="9" xfId="0" applyFont="1" applyFill="1" applyBorder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 horizontal="left" indent="5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top" wrapText="1"/>
    </xf>
    <xf numFmtId="164" fontId="20" fillId="0" borderId="2" xfId="0" applyFont="1" applyBorder="1" applyAlignment="1">
      <alignment vertical="top" wrapText="1"/>
    </xf>
    <xf numFmtId="164" fontId="20" fillId="0" borderId="2" xfId="0" applyFont="1" applyBorder="1" applyAlignment="1">
      <alignment horizontal="center" wrapText="1"/>
    </xf>
    <xf numFmtId="166" fontId="20" fillId="0" borderId="2" xfId="0" applyNumberFormat="1" applyFont="1" applyBorder="1" applyAlignment="1">
      <alignment horizontal="center" wrapText="1"/>
    </xf>
    <xf numFmtId="165" fontId="20" fillId="0" borderId="2" xfId="0" applyNumberFormat="1" applyFont="1" applyBorder="1" applyAlignment="1">
      <alignment horizontal="center" wrapText="1"/>
    </xf>
    <xf numFmtId="164" fontId="17" fillId="0" borderId="2" xfId="0" applyFont="1" applyBorder="1" applyAlignment="1">
      <alignment wrapText="1"/>
    </xf>
    <xf numFmtId="164" fontId="17" fillId="0" borderId="2" xfId="0" applyFont="1" applyBorder="1" applyAlignment="1">
      <alignment horizontal="center" wrapText="1"/>
    </xf>
    <xf numFmtId="166" fontId="17" fillId="0" borderId="2" xfId="0" applyNumberFormat="1" applyFont="1" applyBorder="1" applyAlignment="1">
      <alignment horizontal="center" wrapText="1"/>
    </xf>
    <xf numFmtId="165" fontId="17" fillId="0" borderId="2" xfId="0" applyNumberFormat="1" applyFont="1" applyBorder="1" applyAlignment="1">
      <alignment horizontal="center" wrapText="1"/>
    </xf>
    <xf numFmtId="164" fontId="17" fillId="0" borderId="2" xfId="0" applyFont="1" applyBorder="1" applyAlignment="1">
      <alignment vertical="top" wrapText="1"/>
    </xf>
    <xf numFmtId="164" fontId="20" fillId="0" borderId="2" xfId="0" applyFont="1" applyBorder="1" applyAlignment="1">
      <alignment wrapText="1"/>
    </xf>
    <xf numFmtId="164" fontId="20" fillId="0" borderId="11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20" fillId="0" borderId="6" xfId="0" applyFont="1" applyBorder="1" applyAlignment="1">
      <alignment horizontal="center"/>
    </xf>
    <xf numFmtId="164" fontId="20" fillId="0" borderId="2" xfId="0" applyFont="1" applyBorder="1" applyAlignment="1">
      <alignment horizontal="center"/>
    </xf>
    <xf numFmtId="164" fontId="17" fillId="0" borderId="2" xfId="0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3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 indent="2"/>
    </xf>
    <xf numFmtId="164" fontId="17" fillId="0" borderId="2" xfId="0" applyFont="1" applyBorder="1" applyAlignment="1">
      <alignment horizontal="center" vertical="top" wrapText="1"/>
    </xf>
    <xf numFmtId="164" fontId="20" fillId="0" borderId="1" xfId="0" applyFont="1" applyBorder="1" applyAlignment="1">
      <alignment vertical="top" wrapText="1"/>
    </xf>
    <xf numFmtId="164" fontId="20" fillId="0" borderId="1" xfId="0" applyFont="1" applyBorder="1" applyAlignment="1">
      <alignment/>
    </xf>
    <xf numFmtId="166" fontId="20" fillId="0" borderId="1" xfId="0" applyNumberFormat="1" applyFont="1" applyBorder="1" applyAlignment="1">
      <alignment/>
    </xf>
    <xf numFmtId="166" fontId="20" fillId="0" borderId="1" xfId="0" applyNumberFormat="1" applyFont="1" applyBorder="1" applyAlignment="1">
      <alignment horizontal="center"/>
    </xf>
    <xf numFmtId="164" fontId="20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17" fillId="0" borderId="0" xfId="0" applyFont="1" applyBorder="1" applyAlignment="1">
      <alignment vertical="top"/>
    </xf>
    <xf numFmtId="164" fontId="17" fillId="0" borderId="1" xfId="0" applyFont="1" applyBorder="1" applyAlignment="1">
      <alignment vertical="top" wrapText="1"/>
    </xf>
    <xf numFmtId="164" fontId="17" fillId="0" borderId="1" xfId="0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64" fontId="17" fillId="0" borderId="13" xfId="0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center"/>
    </xf>
    <xf numFmtId="164" fontId="17" fillId="0" borderId="14" xfId="0" applyFont="1" applyBorder="1" applyAlignment="1">
      <alignment horizontal="center"/>
    </xf>
    <xf numFmtId="164" fontId="17" fillId="0" borderId="15" xfId="0" applyFont="1" applyBorder="1" applyAlignment="1">
      <alignment horizontal="center"/>
    </xf>
    <xf numFmtId="164" fontId="17" fillId="0" borderId="16" xfId="0" applyFont="1" applyBorder="1" applyAlignment="1">
      <alignment horizontal="left" indent="1"/>
    </xf>
    <xf numFmtId="165" fontId="17" fillId="0" borderId="17" xfId="0" applyNumberFormat="1" applyFont="1" applyBorder="1" applyAlignment="1">
      <alignment horizontal="center"/>
    </xf>
    <xf numFmtId="164" fontId="17" fillId="0" borderId="17" xfId="0" applyFont="1" applyBorder="1" applyAlignment="1">
      <alignment horizontal="center"/>
    </xf>
    <xf numFmtId="164" fontId="17" fillId="0" borderId="18" xfId="0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164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"/>
    </sheetView>
  </sheetViews>
  <sheetFormatPr defaultColWidth="12.00390625" defaultRowHeight="12.75"/>
  <cols>
    <col min="1" max="1" width="23.875" style="0" customWidth="1"/>
    <col min="2" max="4" width="0" style="0" hidden="1" customWidth="1"/>
    <col min="5" max="5" width="7.625" style="0" customWidth="1"/>
    <col min="6" max="6" width="7.00390625" style="0" customWidth="1"/>
    <col min="7" max="7" width="6.50390625" style="0" customWidth="1"/>
    <col min="8" max="8" width="9.25390625" style="0" customWidth="1"/>
    <col min="9" max="9" width="6.50390625" style="0" customWidth="1"/>
    <col min="10" max="10" width="7.50390625" style="0" customWidth="1"/>
    <col min="11" max="11" width="9.125" style="0" customWidth="1"/>
    <col min="12" max="12" width="6.375" style="0" customWidth="1"/>
    <col min="13" max="13" width="6.25390625" style="0" customWidth="1"/>
    <col min="14" max="14" width="8.625" style="0" customWidth="1"/>
    <col min="15" max="15" width="5.875" style="0" customWidth="1"/>
    <col min="16" max="16" width="6.375" style="0" customWidth="1"/>
    <col min="17" max="17" width="8.875" style="0" customWidth="1"/>
    <col min="18" max="18" width="7.00390625" style="0" customWidth="1"/>
    <col min="19" max="19" width="6.25390625" style="0" customWidth="1"/>
    <col min="20" max="16384" width="11.625" style="0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</row>
    <row r="3" spans="1:1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7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9" s="11" customFormat="1" ht="10.5">
      <c r="A5" s="9"/>
      <c r="B5" s="10"/>
      <c r="C5" s="10"/>
      <c r="D5" s="10"/>
      <c r="E5" s="10" t="s">
        <v>2</v>
      </c>
      <c r="F5" s="10"/>
      <c r="G5" s="10"/>
      <c r="H5" s="10" t="s">
        <v>3</v>
      </c>
      <c r="I5" s="10"/>
      <c r="J5" s="10"/>
      <c r="K5" s="10" t="s">
        <v>4</v>
      </c>
      <c r="L5" s="10"/>
      <c r="M5" s="10"/>
      <c r="N5" s="10" t="s">
        <v>5</v>
      </c>
      <c r="O5" s="10"/>
      <c r="P5" s="10"/>
      <c r="Q5" s="10" t="s">
        <v>6</v>
      </c>
      <c r="R5" s="10"/>
      <c r="S5" s="10"/>
    </row>
    <row r="6" spans="1:19" s="11" customFormat="1" ht="51.75" customHeight="1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10</v>
      </c>
      <c r="H6" s="12" t="s">
        <v>11</v>
      </c>
      <c r="I6" s="12" t="s">
        <v>12</v>
      </c>
      <c r="J6" s="12" t="s">
        <v>10</v>
      </c>
      <c r="K6" s="12" t="s">
        <v>11</v>
      </c>
      <c r="L6" s="12" t="s">
        <v>12</v>
      </c>
      <c r="M6" s="12" t="s">
        <v>10</v>
      </c>
      <c r="N6" s="12" t="s">
        <v>11</v>
      </c>
      <c r="O6" s="12" t="s">
        <v>12</v>
      </c>
      <c r="P6" s="12" t="s">
        <v>10</v>
      </c>
      <c r="Q6" s="12" t="s">
        <v>11</v>
      </c>
      <c r="R6" s="12" t="s">
        <v>12</v>
      </c>
      <c r="S6" s="12" t="s">
        <v>10</v>
      </c>
    </row>
    <row r="7" spans="1:19" s="16" customFormat="1" ht="26.25" customHeight="1">
      <c r="A7" s="13" t="s">
        <v>13</v>
      </c>
      <c r="B7" s="14" t="e">
        <f>SUM(#REF!+B9+B10+B11+B12+B13+B15+B16+B17+B18+B14+B20+B19)</f>
        <v>#REF!</v>
      </c>
      <c r="C7" s="13">
        <v>119.2</v>
      </c>
      <c r="D7" s="13">
        <v>116.8</v>
      </c>
      <c r="E7" s="14">
        <f>SUM(E9:E20)</f>
        <v>53556.8</v>
      </c>
      <c r="F7" s="15">
        <v>108.3</v>
      </c>
      <c r="G7" s="13">
        <v>135.9</v>
      </c>
      <c r="H7" s="14">
        <f>SUM(H9:H20)</f>
        <v>62610.799999999996</v>
      </c>
      <c r="I7" s="13">
        <v>103</v>
      </c>
      <c r="J7" s="13">
        <v>113.5</v>
      </c>
      <c r="K7" s="14">
        <f>SUM(K9:K20)</f>
        <v>73970.9</v>
      </c>
      <c r="L7" s="13">
        <v>104</v>
      </c>
      <c r="M7" s="15">
        <v>113.6</v>
      </c>
      <c r="N7" s="14">
        <f>SUM(N9:N20)</f>
        <v>86290.7</v>
      </c>
      <c r="O7" s="13">
        <v>105</v>
      </c>
      <c r="P7" s="13">
        <v>111.1</v>
      </c>
      <c r="Q7" s="14">
        <f>SUM(Q9:Q20)</f>
        <v>101163.8</v>
      </c>
      <c r="R7" s="13">
        <v>106</v>
      </c>
      <c r="S7" s="13">
        <v>110.6</v>
      </c>
    </row>
    <row r="8" spans="1:19" ht="7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4" customFormat="1" ht="15.75" customHeight="1">
      <c r="A9" s="19" t="s">
        <v>14</v>
      </c>
      <c r="B9" s="17" t="e">
        <f>SUM(#REF!)</f>
        <v>#REF!</v>
      </c>
      <c r="C9" s="17">
        <v>126.1</v>
      </c>
      <c r="D9" s="17">
        <v>116.8</v>
      </c>
      <c r="E9" s="20">
        <v>37447</v>
      </c>
      <c r="F9" s="21">
        <v>111.3</v>
      </c>
      <c r="G9" s="17">
        <v>136.6</v>
      </c>
      <c r="H9" s="21">
        <v>43790.1</v>
      </c>
      <c r="I9" s="17">
        <v>103</v>
      </c>
      <c r="J9" s="17">
        <v>113.5</v>
      </c>
      <c r="K9" s="21">
        <v>51735.4</v>
      </c>
      <c r="L9" s="17">
        <v>104</v>
      </c>
      <c r="M9" s="21">
        <v>113.6</v>
      </c>
      <c r="N9" s="21">
        <v>60351.9</v>
      </c>
      <c r="O9" s="17">
        <v>105</v>
      </c>
      <c r="P9" s="17">
        <v>111.1</v>
      </c>
      <c r="Q9" s="21">
        <v>70754.2</v>
      </c>
      <c r="R9" s="17">
        <v>106</v>
      </c>
      <c r="S9" s="17">
        <v>110.6</v>
      </c>
    </row>
    <row r="10" spans="1:19" s="4" customFormat="1" ht="15.75" customHeight="1">
      <c r="A10" s="19" t="s">
        <v>15</v>
      </c>
      <c r="B10" s="17" t="e">
        <f>SUM(#REF!)</f>
        <v>#REF!</v>
      </c>
      <c r="C10" s="17">
        <v>109</v>
      </c>
      <c r="D10" s="17">
        <v>116.8</v>
      </c>
      <c r="E10" s="20">
        <v>15365.1</v>
      </c>
      <c r="F10" s="21">
        <v>101.7</v>
      </c>
      <c r="G10" s="17">
        <v>134.2</v>
      </c>
      <c r="H10" s="21">
        <v>17962.6</v>
      </c>
      <c r="I10" s="17">
        <v>103</v>
      </c>
      <c r="J10" s="17">
        <v>113.5</v>
      </c>
      <c r="K10" s="21">
        <v>21221.7</v>
      </c>
      <c r="L10" s="17">
        <v>104</v>
      </c>
      <c r="M10" s="21">
        <v>113.6</v>
      </c>
      <c r="N10" s="21">
        <v>24756.2</v>
      </c>
      <c r="O10" s="17">
        <v>105</v>
      </c>
      <c r="P10" s="17">
        <v>111.1</v>
      </c>
      <c r="Q10" s="21">
        <v>29023.1</v>
      </c>
      <c r="R10" s="17">
        <v>106</v>
      </c>
      <c r="S10" s="17">
        <v>110.6</v>
      </c>
    </row>
    <row r="11" spans="1:19" s="4" customFormat="1" ht="17.25" customHeight="1">
      <c r="A11" s="19" t="s">
        <v>16</v>
      </c>
      <c r="B11" s="17" t="e">
        <f>SUM(#REF!)</f>
        <v>#REF!</v>
      </c>
      <c r="C11" s="17" t="e">
        <f>SUM(#REF!)</f>
        <v>#REF!</v>
      </c>
      <c r="D11" s="17">
        <v>116.8</v>
      </c>
      <c r="E11" s="20">
        <v>117.7</v>
      </c>
      <c r="F11" s="21">
        <v>107.4</v>
      </c>
      <c r="G11" s="17">
        <v>137</v>
      </c>
      <c r="H11" s="21">
        <v>134.9</v>
      </c>
      <c r="I11" s="17">
        <v>101</v>
      </c>
      <c r="J11" s="17">
        <v>113.5</v>
      </c>
      <c r="K11" s="21">
        <v>159.4</v>
      </c>
      <c r="L11" s="17">
        <v>104</v>
      </c>
      <c r="M11" s="21">
        <v>113.6</v>
      </c>
      <c r="N11" s="21">
        <v>186</v>
      </c>
      <c r="O11" s="17">
        <v>105</v>
      </c>
      <c r="P11" s="17">
        <v>111.1</v>
      </c>
      <c r="Q11" s="21">
        <v>218</v>
      </c>
      <c r="R11" s="17">
        <v>106</v>
      </c>
      <c r="S11" s="17">
        <v>110.6</v>
      </c>
    </row>
    <row r="12" spans="1:19" s="4" customFormat="1" ht="15" customHeight="1">
      <c r="A12" s="19" t="s">
        <v>17</v>
      </c>
      <c r="B12" s="17" t="e">
        <f>SUM(#REF!)</f>
        <v>#REF!</v>
      </c>
      <c r="C12" s="17" t="e">
        <f>SUM(#REF!)</f>
        <v>#REF!</v>
      </c>
      <c r="D12" s="17">
        <v>116.8</v>
      </c>
      <c r="E12" s="20">
        <v>203.1</v>
      </c>
      <c r="F12" s="21">
        <v>108.5</v>
      </c>
      <c r="G12" s="17">
        <v>137</v>
      </c>
      <c r="H12" s="21">
        <v>235.1</v>
      </c>
      <c r="I12" s="17">
        <v>102</v>
      </c>
      <c r="J12" s="17">
        <v>113.5</v>
      </c>
      <c r="K12" s="21">
        <v>277.8</v>
      </c>
      <c r="L12" s="17">
        <v>104</v>
      </c>
      <c r="M12" s="21">
        <v>113.6</v>
      </c>
      <c r="N12" s="21">
        <v>324.1</v>
      </c>
      <c r="O12" s="17">
        <v>105</v>
      </c>
      <c r="P12" s="17">
        <v>111.1</v>
      </c>
      <c r="Q12" s="21">
        <v>379.9</v>
      </c>
      <c r="R12" s="17">
        <v>106</v>
      </c>
      <c r="S12" s="17">
        <v>110.6</v>
      </c>
    </row>
    <row r="13" spans="1:19" s="4" customFormat="1" ht="16.5" customHeight="1">
      <c r="A13" s="19" t="s">
        <v>18</v>
      </c>
      <c r="B13" s="17" t="e">
        <f>SUM(#REF!)</f>
        <v>#REF!</v>
      </c>
      <c r="C13" s="17" t="e">
        <f>SUM(#REF!)</f>
        <v>#REF!</v>
      </c>
      <c r="D13" s="17">
        <v>116.8</v>
      </c>
      <c r="E13" s="20">
        <v>23.5</v>
      </c>
      <c r="F13" s="21">
        <v>107.4</v>
      </c>
      <c r="G13" s="17">
        <v>137</v>
      </c>
      <c r="H13" s="21">
        <v>26.9</v>
      </c>
      <c r="I13" s="17">
        <v>101</v>
      </c>
      <c r="J13" s="17">
        <v>113.5</v>
      </c>
      <c r="K13" s="21">
        <v>31.8</v>
      </c>
      <c r="L13" s="17">
        <v>104</v>
      </c>
      <c r="M13" s="21">
        <v>113.6</v>
      </c>
      <c r="N13" s="21">
        <v>37.1</v>
      </c>
      <c r="O13" s="17">
        <v>105</v>
      </c>
      <c r="P13" s="17">
        <v>111.1</v>
      </c>
      <c r="Q13" s="21">
        <v>43.5</v>
      </c>
      <c r="R13" s="17">
        <v>106</v>
      </c>
      <c r="S13" s="17">
        <v>110.6</v>
      </c>
    </row>
    <row r="14" spans="1:19" s="4" customFormat="1" ht="15" customHeight="1">
      <c r="A14" s="19" t="s">
        <v>19</v>
      </c>
      <c r="B14" s="17" t="e">
        <f>SUM(#REF!)</f>
        <v>#REF!</v>
      </c>
      <c r="C14" s="17" t="e">
        <f>SUM(#REF!)</f>
        <v>#REF!</v>
      </c>
      <c r="D14" s="17">
        <v>116.8</v>
      </c>
      <c r="E14" s="20">
        <v>41.2</v>
      </c>
      <c r="F14" s="21">
        <v>107.4</v>
      </c>
      <c r="G14" s="17">
        <v>137</v>
      </c>
      <c r="H14" s="21">
        <v>47.2</v>
      </c>
      <c r="I14" s="17">
        <v>101</v>
      </c>
      <c r="J14" s="17">
        <v>113.5</v>
      </c>
      <c r="K14" s="21">
        <v>55.8</v>
      </c>
      <c r="L14" s="17">
        <v>104</v>
      </c>
      <c r="M14" s="21">
        <v>113.6</v>
      </c>
      <c r="N14" s="21">
        <v>65.1</v>
      </c>
      <c r="O14" s="17">
        <v>105</v>
      </c>
      <c r="P14" s="17">
        <v>111.1</v>
      </c>
      <c r="Q14" s="21">
        <v>76.3</v>
      </c>
      <c r="R14" s="17">
        <v>106</v>
      </c>
      <c r="S14" s="17">
        <v>110.6</v>
      </c>
    </row>
    <row r="15" spans="1:19" s="4" customFormat="1" ht="16.5" customHeight="1">
      <c r="A15" s="19" t="s">
        <v>20</v>
      </c>
      <c r="B15" s="17" t="e">
        <f>SUM(#REF!)</f>
        <v>#REF!</v>
      </c>
      <c r="C15" s="17" t="e">
        <f>SUM(#REF!)</f>
        <v>#REF!</v>
      </c>
      <c r="D15" s="17">
        <v>116.8</v>
      </c>
      <c r="E15" s="20">
        <v>98.6</v>
      </c>
      <c r="F15" s="21">
        <v>109.2</v>
      </c>
      <c r="G15" s="17">
        <v>137</v>
      </c>
      <c r="H15" s="21">
        <v>114.1</v>
      </c>
      <c r="I15" s="17">
        <v>102</v>
      </c>
      <c r="J15" s="17">
        <v>113.5</v>
      </c>
      <c r="K15" s="21">
        <v>134.9</v>
      </c>
      <c r="L15" s="17">
        <v>104</v>
      </c>
      <c r="M15" s="21">
        <v>113.6</v>
      </c>
      <c r="N15" s="21">
        <v>157.3</v>
      </c>
      <c r="O15" s="17">
        <v>105</v>
      </c>
      <c r="P15" s="17">
        <v>111.1</v>
      </c>
      <c r="Q15" s="21">
        <v>184.4</v>
      </c>
      <c r="R15" s="17">
        <v>106</v>
      </c>
      <c r="S15" s="17">
        <v>110.6</v>
      </c>
    </row>
    <row r="16" spans="1:19" s="4" customFormat="1" ht="15.75" customHeight="1">
      <c r="A16" s="19" t="s">
        <v>21</v>
      </c>
      <c r="B16" s="17" t="e">
        <f>SUM(#REF!)</f>
        <v>#REF!</v>
      </c>
      <c r="C16" s="17" t="e">
        <f>SUM(#REF!)</f>
        <v>#REF!</v>
      </c>
      <c r="D16" s="17">
        <v>116.8</v>
      </c>
      <c r="E16" s="20">
        <v>48.6</v>
      </c>
      <c r="F16" s="21">
        <v>107.4</v>
      </c>
      <c r="G16" s="17">
        <v>137</v>
      </c>
      <c r="H16" s="21">
        <v>56.3</v>
      </c>
      <c r="I16" s="17">
        <v>102</v>
      </c>
      <c r="J16" s="17">
        <v>113.5</v>
      </c>
      <c r="K16" s="21">
        <v>66.5</v>
      </c>
      <c r="L16" s="17">
        <v>104</v>
      </c>
      <c r="M16" s="21">
        <v>113.6</v>
      </c>
      <c r="N16" s="21">
        <v>77.5</v>
      </c>
      <c r="O16" s="17">
        <v>105</v>
      </c>
      <c r="P16" s="17">
        <v>111.1</v>
      </c>
      <c r="Q16" s="21">
        <v>90.9</v>
      </c>
      <c r="R16" s="17">
        <v>106</v>
      </c>
      <c r="S16" s="17">
        <v>110.6</v>
      </c>
    </row>
    <row r="17" spans="1:19" s="4" customFormat="1" ht="15" customHeight="1">
      <c r="A17" s="19" t="s">
        <v>22</v>
      </c>
      <c r="B17" s="17" t="e">
        <f>SUM(#REF!)</f>
        <v>#REF!</v>
      </c>
      <c r="C17" s="17" t="e">
        <f>SUM(#REF!)</f>
        <v>#REF!</v>
      </c>
      <c r="D17" s="17">
        <v>116.8</v>
      </c>
      <c r="E17" s="20">
        <v>94.2</v>
      </c>
      <c r="F17" s="21">
        <v>108</v>
      </c>
      <c r="G17" s="17">
        <v>137</v>
      </c>
      <c r="H17" s="21">
        <v>109.1</v>
      </c>
      <c r="I17" s="17">
        <v>102</v>
      </c>
      <c r="J17" s="17">
        <v>113.5</v>
      </c>
      <c r="K17" s="21">
        <v>128.8</v>
      </c>
      <c r="L17" s="17">
        <v>104</v>
      </c>
      <c r="M17" s="21">
        <v>113.6</v>
      </c>
      <c r="N17" s="21">
        <v>150.3</v>
      </c>
      <c r="O17" s="17">
        <v>105</v>
      </c>
      <c r="P17" s="17">
        <v>111.1</v>
      </c>
      <c r="Q17" s="21">
        <v>176.2</v>
      </c>
      <c r="R17" s="17">
        <v>106</v>
      </c>
      <c r="S17" s="17">
        <v>110.6</v>
      </c>
    </row>
    <row r="18" spans="1:19" s="4" customFormat="1" ht="17.25" customHeight="1">
      <c r="A18" s="19" t="s">
        <v>23</v>
      </c>
      <c r="B18" s="17" t="e">
        <f>SUM(#REF!)</f>
        <v>#REF!</v>
      </c>
      <c r="C18" s="17" t="e">
        <f>SUM(#REF!)</f>
        <v>#REF!</v>
      </c>
      <c r="D18" s="17">
        <v>116.8</v>
      </c>
      <c r="E18" s="20">
        <v>36.8</v>
      </c>
      <c r="F18" s="21">
        <v>100.2</v>
      </c>
      <c r="G18" s="17">
        <v>137</v>
      </c>
      <c r="H18" s="21">
        <v>42.2</v>
      </c>
      <c r="I18" s="17">
        <v>101</v>
      </c>
      <c r="J18" s="17">
        <v>113.5</v>
      </c>
      <c r="K18" s="21">
        <v>49.8</v>
      </c>
      <c r="L18" s="17">
        <v>104</v>
      </c>
      <c r="M18" s="21">
        <v>113.6</v>
      </c>
      <c r="N18" s="21">
        <v>58.1</v>
      </c>
      <c r="O18" s="17">
        <v>105</v>
      </c>
      <c r="P18" s="17">
        <v>111.1</v>
      </c>
      <c r="Q18" s="21">
        <v>68.2</v>
      </c>
      <c r="R18" s="17">
        <v>106</v>
      </c>
      <c r="S18" s="17">
        <v>110.6</v>
      </c>
    </row>
    <row r="19" spans="1:19" s="4" customFormat="1" ht="13.5" customHeight="1">
      <c r="A19" s="19" t="s">
        <v>24</v>
      </c>
      <c r="B19" s="17" t="e">
        <f>SUM(#REF!)</f>
        <v>#REF!</v>
      </c>
      <c r="C19" s="17" t="e">
        <f>SUM(#REF!)</f>
        <v>#REF!</v>
      </c>
      <c r="D19" s="17">
        <v>116.8</v>
      </c>
      <c r="E19" s="20">
        <v>28</v>
      </c>
      <c r="F19" s="21">
        <v>104</v>
      </c>
      <c r="G19" s="17">
        <v>137</v>
      </c>
      <c r="H19" s="21">
        <v>32.1</v>
      </c>
      <c r="I19" s="17">
        <v>101</v>
      </c>
      <c r="J19" s="17">
        <v>113.5</v>
      </c>
      <c r="K19" s="21">
        <v>37.9</v>
      </c>
      <c r="L19" s="17">
        <v>104</v>
      </c>
      <c r="M19" s="21">
        <v>113.6</v>
      </c>
      <c r="N19" s="21">
        <v>44.2</v>
      </c>
      <c r="O19" s="17">
        <v>105</v>
      </c>
      <c r="P19" s="17">
        <v>111.1</v>
      </c>
      <c r="Q19" s="21">
        <v>51.9</v>
      </c>
      <c r="R19" s="17">
        <v>106</v>
      </c>
      <c r="S19" s="17">
        <v>110.6</v>
      </c>
    </row>
    <row r="20" spans="1:19" s="4" customFormat="1" ht="16.5" customHeight="1">
      <c r="A20" s="19" t="s">
        <v>25</v>
      </c>
      <c r="B20" s="17" t="e">
        <f>SUM(#REF!)</f>
        <v>#REF!</v>
      </c>
      <c r="C20" s="17" t="e">
        <f>SUM(#REF!)</f>
        <v>#REF!</v>
      </c>
      <c r="D20" s="17">
        <v>116.8</v>
      </c>
      <c r="E20" s="20">
        <v>53</v>
      </c>
      <c r="F20" s="21">
        <v>100</v>
      </c>
      <c r="G20" s="17">
        <v>137</v>
      </c>
      <c r="H20" s="21">
        <v>60.2</v>
      </c>
      <c r="I20" s="17">
        <v>100</v>
      </c>
      <c r="J20" s="17">
        <v>113.5</v>
      </c>
      <c r="K20" s="21">
        <v>71.1</v>
      </c>
      <c r="L20" s="17">
        <v>104</v>
      </c>
      <c r="M20" s="21">
        <v>113.6</v>
      </c>
      <c r="N20" s="21">
        <v>82.9</v>
      </c>
      <c r="O20" s="17">
        <v>105</v>
      </c>
      <c r="P20" s="17">
        <v>111.1</v>
      </c>
      <c r="Q20" s="21">
        <v>97.2</v>
      </c>
      <c r="R20" s="17">
        <v>106</v>
      </c>
      <c r="S20" s="17">
        <v>110.6</v>
      </c>
    </row>
    <row r="22" spans="1:13" ht="12.75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9" ht="12.75">
      <c r="A24" s="22"/>
      <c r="B24" s="23"/>
      <c r="C24" s="23"/>
      <c r="D24" s="23"/>
      <c r="E24" s="23" t="s">
        <v>27</v>
      </c>
      <c r="F24" s="23"/>
      <c r="G24" s="23"/>
      <c r="H24" s="23" t="s">
        <v>3</v>
      </c>
      <c r="I24" s="23"/>
      <c r="J24" s="23"/>
      <c r="K24" s="23" t="s">
        <v>4</v>
      </c>
      <c r="L24" s="23"/>
      <c r="M24" s="23"/>
      <c r="N24" s="23" t="s">
        <v>5</v>
      </c>
      <c r="O24" s="23"/>
      <c r="P24" s="23"/>
      <c r="Q24" s="23" t="s">
        <v>28</v>
      </c>
      <c r="R24" s="23"/>
      <c r="S24" s="23"/>
    </row>
    <row r="25" spans="1:19" ht="53.25" customHeight="1">
      <c r="A25" s="24" t="s">
        <v>7</v>
      </c>
      <c r="B25" s="12" t="s">
        <v>29</v>
      </c>
      <c r="C25" s="12" t="s">
        <v>9</v>
      </c>
      <c r="D25" s="12" t="s">
        <v>10</v>
      </c>
      <c r="E25" s="12" t="s">
        <v>30</v>
      </c>
      <c r="F25" s="12" t="s">
        <v>12</v>
      </c>
      <c r="G25" s="12" t="s">
        <v>10</v>
      </c>
      <c r="H25" s="12" t="s">
        <v>30</v>
      </c>
      <c r="I25" s="12" t="s">
        <v>12</v>
      </c>
      <c r="J25" s="12" t="s">
        <v>10</v>
      </c>
      <c r="K25" s="12" t="s">
        <v>30</v>
      </c>
      <c r="L25" s="12" t="s">
        <v>12</v>
      </c>
      <c r="M25" s="12" t="s">
        <v>10</v>
      </c>
      <c r="N25" s="12" t="s">
        <v>30</v>
      </c>
      <c r="O25" s="12" t="s">
        <v>12</v>
      </c>
      <c r="P25" s="12" t="s">
        <v>10</v>
      </c>
      <c r="Q25" s="12" t="s">
        <v>30</v>
      </c>
      <c r="R25" s="12" t="s">
        <v>12</v>
      </c>
      <c r="S25" s="12" t="s">
        <v>10</v>
      </c>
    </row>
    <row r="26" spans="1:19" s="16" customFormat="1" ht="23.25" customHeight="1">
      <c r="A26" s="25" t="s">
        <v>31</v>
      </c>
      <c r="B26" s="14" t="e">
        <f>SUM(B27+B28)</f>
        <v>#REF!</v>
      </c>
      <c r="C26" s="13">
        <v>187.6</v>
      </c>
      <c r="D26" s="13">
        <v>128.7</v>
      </c>
      <c r="E26" s="14">
        <f>SUM(E27+E28)</f>
        <v>12283</v>
      </c>
      <c r="F26" s="15">
        <v>103.1</v>
      </c>
      <c r="G26" s="13">
        <v>113.4</v>
      </c>
      <c r="H26" s="14">
        <f>SUM(H27+H28)</f>
        <v>15240.72784</v>
      </c>
      <c r="I26" s="13">
        <v>110</v>
      </c>
      <c r="J26" s="13">
        <v>112.8</v>
      </c>
      <c r="K26" s="14">
        <f>SUM(K27+K28)</f>
        <v>18084.4825586656</v>
      </c>
      <c r="L26" s="13">
        <v>111</v>
      </c>
      <c r="M26" s="13">
        <v>106.9</v>
      </c>
      <c r="N26" s="14">
        <f>SUM(N27+N28)</f>
        <v>21348.4</v>
      </c>
      <c r="O26" s="13">
        <v>112</v>
      </c>
      <c r="P26" s="15">
        <v>105.4</v>
      </c>
      <c r="Q26" s="14">
        <f>SUM(Q27+Q28)</f>
        <v>25402.300000000003</v>
      </c>
      <c r="R26" s="13">
        <v>113</v>
      </c>
      <c r="S26" s="13">
        <v>105.3</v>
      </c>
    </row>
    <row r="27" spans="1:19" s="4" customFormat="1" ht="12.75">
      <c r="A27" s="19" t="s">
        <v>32</v>
      </c>
      <c r="B27" s="17" t="e">
        <f>SUM(#REF!)</f>
        <v>#REF!</v>
      </c>
      <c r="C27" s="17" t="s">
        <v>33</v>
      </c>
      <c r="D27" s="17">
        <v>128.7</v>
      </c>
      <c r="E27" s="20">
        <v>7594.8</v>
      </c>
      <c r="F27" s="21">
        <v>103.1</v>
      </c>
      <c r="G27" s="17">
        <v>113.4</v>
      </c>
      <c r="H27" s="20">
        <f>SUM(E27*I27*J27/10000)</f>
        <v>9423.62784</v>
      </c>
      <c r="I27" s="17">
        <v>110</v>
      </c>
      <c r="J27" s="17">
        <v>112.8</v>
      </c>
      <c r="K27" s="20">
        <f>SUM(H27*L27*M27/10000)</f>
        <v>11181.982558665599</v>
      </c>
      <c r="L27" s="17">
        <v>111</v>
      </c>
      <c r="M27" s="17">
        <v>106.9</v>
      </c>
      <c r="N27" s="20">
        <v>13200.1</v>
      </c>
      <c r="O27" s="17">
        <v>112</v>
      </c>
      <c r="P27" s="21">
        <v>105.4</v>
      </c>
      <c r="Q27" s="20">
        <v>15706.7</v>
      </c>
      <c r="R27" s="17">
        <v>113</v>
      </c>
      <c r="S27" s="17">
        <v>105.3</v>
      </c>
    </row>
    <row r="28" spans="1:19" s="4" customFormat="1" ht="12.75">
      <c r="A28" s="19" t="s">
        <v>15</v>
      </c>
      <c r="B28" s="17" t="e">
        <f>SUM(#REF!)</f>
        <v>#REF!</v>
      </c>
      <c r="C28" s="17">
        <v>181.2</v>
      </c>
      <c r="D28" s="17">
        <v>128.7</v>
      </c>
      <c r="E28" s="20">
        <v>4688.2</v>
      </c>
      <c r="F28" s="21">
        <v>103.2</v>
      </c>
      <c r="G28" s="17">
        <v>113.4</v>
      </c>
      <c r="H28" s="20">
        <v>5817.1</v>
      </c>
      <c r="I28" s="17">
        <v>110</v>
      </c>
      <c r="J28" s="17">
        <v>112.8</v>
      </c>
      <c r="K28" s="20">
        <v>6902.5</v>
      </c>
      <c r="L28" s="17">
        <v>111</v>
      </c>
      <c r="M28" s="17">
        <v>106.9</v>
      </c>
      <c r="N28" s="20">
        <v>8148.3</v>
      </c>
      <c r="O28" s="17">
        <v>112</v>
      </c>
      <c r="P28" s="21">
        <v>105.4</v>
      </c>
      <c r="Q28" s="20">
        <v>9695.6</v>
      </c>
      <c r="R28" s="17">
        <v>113</v>
      </c>
      <c r="S28" s="17">
        <v>105.3</v>
      </c>
    </row>
  </sheetData>
  <mergeCells count="12">
    <mergeCell ref="A3:M3"/>
    <mergeCell ref="E5:G5"/>
    <mergeCell ref="H5:J5"/>
    <mergeCell ref="K5:M5"/>
    <mergeCell ref="N5:P5"/>
    <mergeCell ref="Q5:S5"/>
    <mergeCell ref="A22:M22"/>
    <mergeCell ref="E24:G24"/>
    <mergeCell ref="H24:J24"/>
    <mergeCell ref="K24:M24"/>
    <mergeCell ref="N24:P24"/>
    <mergeCell ref="Q24:S24"/>
  </mergeCells>
  <printOptions/>
  <pageMargins left="0.22986111111111113" right="0.1701388888888889" top="0.8951388888888889" bottom="0.575" header="0.6298611111111111" footer="0.30972222222222223"/>
  <pageSetup horizontalDpi="300" verticalDpi="300" orientation="landscape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0" sqref="N20"/>
    </sheetView>
  </sheetViews>
  <sheetFormatPr defaultColWidth="9.00390625" defaultRowHeight="12.75"/>
  <cols>
    <col min="1" max="1" width="38.125" style="174" customWidth="1"/>
    <col min="2" max="7" width="0" style="174" hidden="1" customWidth="1"/>
    <col min="8" max="8" width="11.125" style="174" customWidth="1"/>
    <col min="9" max="9" width="10.75390625" style="174" customWidth="1"/>
    <col min="10" max="10" width="9.625" style="174" customWidth="1"/>
    <col min="11" max="11" width="11.25390625" style="174" customWidth="1"/>
    <col min="12" max="12" width="11.00390625" style="174" customWidth="1"/>
    <col min="13" max="13" width="9.625" style="174" customWidth="1"/>
    <col min="14" max="14" width="12.625" style="174" customWidth="1"/>
    <col min="15" max="15" width="9.875" style="174" customWidth="1"/>
    <col min="16" max="16" width="9.625" style="174" customWidth="1"/>
    <col min="17" max="17" width="10.625" style="174" customWidth="1"/>
    <col min="18" max="18" width="9.875" style="174" customWidth="1"/>
    <col min="19" max="19" width="9.50390625" style="174" customWidth="1"/>
    <col min="20" max="20" width="11.25390625" style="174" customWidth="1"/>
    <col min="21" max="21" width="11.50390625" style="174" customWidth="1"/>
    <col min="22" max="22" width="9.50390625" style="174" customWidth="1"/>
    <col min="23" max="23" width="8.125" style="174" customWidth="1"/>
    <col min="24" max="24" width="10.625" style="174" customWidth="1"/>
    <col min="25" max="16384" width="9.125" style="174" customWidth="1"/>
  </cols>
  <sheetData>
    <row r="1" spans="1:22" s="198" customFormat="1" ht="18.75">
      <c r="A1" s="198" t="s">
        <v>267</v>
      </c>
      <c r="Q1" s="199"/>
      <c r="R1" s="199"/>
      <c r="S1" s="199"/>
      <c r="T1" s="198" t="s">
        <v>268</v>
      </c>
      <c r="U1" s="200"/>
      <c r="V1" s="200"/>
    </row>
    <row r="2" spans="1:22" s="198" customFormat="1" ht="18.75">
      <c r="A2" s="198" t="s">
        <v>269</v>
      </c>
      <c r="Q2" s="199"/>
      <c r="R2" s="199"/>
      <c r="S2" s="199"/>
      <c r="T2" s="198" t="s">
        <v>270</v>
      </c>
      <c r="U2" s="200"/>
      <c r="V2" s="200"/>
    </row>
    <row r="3" spans="1:22" s="198" customFormat="1" ht="18.75">
      <c r="A3" s="198" t="s">
        <v>271</v>
      </c>
      <c r="Q3" s="199"/>
      <c r="R3" s="199"/>
      <c r="S3" s="199"/>
      <c r="T3" s="198" t="s">
        <v>272</v>
      </c>
      <c r="U3" s="200"/>
      <c r="V3" s="200"/>
    </row>
    <row r="4" spans="1:22" s="198" customFormat="1" ht="18.75">
      <c r="A4" s="198" t="s">
        <v>273</v>
      </c>
      <c r="Q4" s="199"/>
      <c r="R4" s="199"/>
      <c r="S4" s="199"/>
      <c r="T4" s="198" t="s">
        <v>274</v>
      </c>
      <c r="U4" s="200"/>
      <c r="V4" s="200"/>
    </row>
    <row r="5" spans="1:22" s="198" customFormat="1" ht="18.75">
      <c r="A5" s="198" t="s">
        <v>275</v>
      </c>
      <c r="Q5" s="199"/>
      <c r="R5" s="199"/>
      <c r="S5" s="199"/>
      <c r="T5" s="198" t="s">
        <v>276</v>
      </c>
      <c r="U5" s="200"/>
      <c r="V5" s="200"/>
    </row>
    <row r="6" spans="1:22" s="198" customFormat="1" ht="18.75">
      <c r="A6" s="198" t="s">
        <v>277</v>
      </c>
      <c r="Q6" s="199"/>
      <c r="R6" s="199"/>
      <c r="S6" s="199"/>
      <c r="T6" s="198" t="s">
        <v>278</v>
      </c>
      <c r="U6" s="200"/>
      <c r="V6" s="200"/>
    </row>
    <row r="7" spans="18:19" s="179" customFormat="1" ht="15">
      <c r="R7" s="180"/>
      <c r="S7" s="180"/>
    </row>
    <row r="8" spans="8:19" s="201" customFormat="1" ht="17.25">
      <c r="H8" s="201" t="s">
        <v>0</v>
      </c>
      <c r="R8" s="202"/>
      <c r="S8" s="202"/>
    </row>
    <row r="9" spans="18:19" ht="15">
      <c r="R9" s="180"/>
      <c r="S9" s="180"/>
    </row>
    <row r="10" spans="1:19" ht="15">
      <c r="A10" s="203" t="s">
        <v>279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1:19" ht="15">
      <c r="A11" s="180" t="s">
        <v>280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3" spans="1:22" ht="15">
      <c r="A13" s="197"/>
      <c r="B13" s="197" t="s">
        <v>281</v>
      </c>
      <c r="C13" s="197"/>
      <c r="D13" s="197"/>
      <c r="E13" s="197" t="s">
        <v>282</v>
      </c>
      <c r="F13" s="197"/>
      <c r="G13" s="197"/>
      <c r="H13" s="197" t="s">
        <v>283</v>
      </c>
      <c r="I13" s="197"/>
      <c r="J13" s="197"/>
      <c r="K13" s="197" t="s">
        <v>284</v>
      </c>
      <c r="L13" s="197"/>
      <c r="M13" s="197"/>
      <c r="N13" s="197" t="s">
        <v>285</v>
      </c>
      <c r="O13" s="197"/>
      <c r="P13" s="197"/>
      <c r="Q13" s="197" t="s">
        <v>286</v>
      </c>
      <c r="R13" s="197"/>
      <c r="S13" s="197"/>
      <c r="T13" s="197" t="s">
        <v>287</v>
      </c>
      <c r="U13" s="197"/>
      <c r="V13" s="197"/>
    </row>
    <row r="14" spans="1:22" ht="100.5" customHeight="1">
      <c r="A14" s="197"/>
      <c r="B14" s="204" t="s">
        <v>288</v>
      </c>
      <c r="C14" s="204" t="s">
        <v>289</v>
      </c>
      <c r="D14" s="204" t="s">
        <v>290</v>
      </c>
      <c r="E14" s="204" t="s">
        <v>288</v>
      </c>
      <c r="F14" s="204" t="s">
        <v>289</v>
      </c>
      <c r="G14" s="204" t="s">
        <v>290</v>
      </c>
      <c r="H14" s="204" t="s">
        <v>288</v>
      </c>
      <c r="I14" s="204" t="s">
        <v>291</v>
      </c>
      <c r="J14" s="204" t="s">
        <v>290</v>
      </c>
      <c r="K14" s="204" t="s">
        <v>288</v>
      </c>
      <c r="L14" s="204" t="s">
        <v>291</v>
      </c>
      <c r="M14" s="204" t="s">
        <v>290</v>
      </c>
      <c r="N14" s="204" t="s">
        <v>288</v>
      </c>
      <c r="O14" s="204" t="s">
        <v>289</v>
      </c>
      <c r="P14" s="204" t="s">
        <v>290</v>
      </c>
      <c r="Q14" s="204" t="s">
        <v>288</v>
      </c>
      <c r="R14" s="204" t="s">
        <v>289</v>
      </c>
      <c r="S14" s="204" t="s">
        <v>290</v>
      </c>
      <c r="T14" s="204" t="s">
        <v>288</v>
      </c>
      <c r="U14" s="204" t="s">
        <v>289</v>
      </c>
      <c r="V14" s="204" t="s">
        <v>290</v>
      </c>
    </row>
    <row r="15" spans="1:26" s="179" customFormat="1" ht="60" customHeight="1">
      <c r="A15" s="205" t="s">
        <v>292</v>
      </c>
      <c r="B15" s="206">
        <f>SUM(B17+B22+B25)</f>
        <v>273050</v>
      </c>
      <c r="C15" s="206">
        <v>72.5</v>
      </c>
      <c r="D15" s="206">
        <v>112.2</v>
      </c>
      <c r="E15" s="206">
        <f>SUM(E17+E22+E25+E27)</f>
        <v>405707</v>
      </c>
      <c r="F15" s="207">
        <f>E15/G15/B15*10000</f>
        <v>142.4577273556429</v>
      </c>
      <c r="G15" s="206">
        <v>104.3</v>
      </c>
      <c r="H15" s="206">
        <f>SUM(H17+H22+H25+H27)</f>
        <v>405816</v>
      </c>
      <c r="I15" s="208">
        <f>SUM(H15/J15/E15*10000)</f>
        <v>105.62499121398956</v>
      </c>
      <c r="J15" s="209">
        <v>94.7</v>
      </c>
      <c r="K15" s="206">
        <f>SUM(K17+K22+K25+K27)</f>
        <v>452812</v>
      </c>
      <c r="L15" s="210">
        <f>SUM(K15/M15/H15*10000)</f>
        <v>101.16103156567694</v>
      </c>
      <c r="M15" s="209">
        <v>110.3</v>
      </c>
      <c r="N15" s="206">
        <f>SUM(N17+N22+N25+N27)</f>
        <v>514109</v>
      </c>
      <c r="O15" s="210">
        <f>SUM(N15/P15/K15*10000)</f>
        <v>102.00985136395042</v>
      </c>
      <c r="P15" s="209">
        <v>111.3</v>
      </c>
      <c r="Q15" s="206">
        <f>SUM(Q17+Q22+Q25+Q27)</f>
        <v>583595</v>
      </c>
      <c r="R15" s="210">
        <f>SUM(Q15/S15/N15*10000)</f>
        <v>103.00890276719622</v>
      </c>
      <c r="S15" s="209">
        <v>110.2</v>
      </c>
      <c r="T15" s="206">
        <f>SUM(T17+T22+T25+T27)</f>
        <v>666117</v>
      </c>
      <c r="U15" s="210">
        <f>SUM(T15/V15/Q15*10000)</f>
        <v>104.04766239133741</v>
      </c>
      <c r="V15" s="209">
        <v>109.7</v>
      </c>
      <c r="W15" s="211"/>
      <c r="X15" s="174"/>
      <c r="Y15" s="174"/>
      <c r="Z15" s="174"/>
    </row>
    <row r="16" s="212" customFormat="1" ht="21" customHeight="1">
      <c r="A16" s="212" t="s">
        <v>293</v>
      </c>
    </row>
    <row r="17" spans="1:22" ht="35.25" customHeight="1">
      <c r="A17" s="213" t="s">
        <v>294</v>
      </c>
      <c r="B17" s="214">
        <f>SUM(B18:B21)</f>
        <v>261842</v>
      </c>
      <c r="C17" s="214">
        <v>73.8</v>
      </c>
      <c r="D17" s="214">
        <v>112</v>
      </c>
      <c r="E17" s="214">
        <f>SUM(E18:E21)</f>
        <v>297301</v>
      </c>
      <c r="F17" s="215">
        <f>E17/G17/B17*10000</f>
        <v>110.44954873282214</v>
      </c>
      <c r="G17" s="214">
        <v>102.8</v>
      </c>
      <c r="H17" s="214">
        <f>SUM(H18:H21)</f>
        <v>272896</v>
      </c>
      <c r="I17" s="215">
        <f>SUM(H17/J17/E17*10000)</f>
        <v>105.38593305633714</v>
      </c>
      <c r="J17" s="214">
        <v>87.1</v>
      </c>
      <c r="K17" s="214">
        <f>SUM(K18:K21)</f>
        <v>299742</v>
      </c>
      <c r="L17" s="216">
        <f>SUM(K17/M17/H17*10000)</f>
        <v>101.60725923463959</v>
      </c>
      <c r="M17" s="214">
        <v>108.1</v>
      </c>
      <c r="N17" s="214">
        <f>SUM(N18:N21)</f>
        <v>333048</v>
      </c>
      <c r="O17" s="216">
        <f>SUM(N17/P17/K17*10000)</f>
        <v>102.03081353361503</v>
      </c>
      <c r="P17" s="214">
        <v>108.9</v>
      </c>
      <c r="Q17" s="214">
        <f>SUM(Q18:Q21)</f>
        <v>369990</v>
      </c>
      <c r="R17" s="216">
        <f>SUM(Q17/S17/N17*10000)</f>
        <v>102.95838260720778</v>
      </c>
      <c r="S17" s="214">
        <v>107.9</v>
      </c>
      <c r="T17" s="214">
        <f>SUM(T18:T21)</f>
        <v>413970</v>
      </c>
      <c r="U17" s="216">
        <f>SUM(T17/V17/Q17*10000)</f>
        <v>103.9840220739413</v>
      </c>
      <c r="V17" s="214">
        <v>107.6</v>
      </c>
    </row>
    <row r="18" spans="1:22" ht="26.25" customHeight="1">
      <c r="A18" s="213" t="s">
        <v>85</v>
      </c>
      <c r="B18" s="214">
        <v>91921</v>
      </c>
      <c r="C18" s="214">
        <v>63.4</v>
      </c>
      <c r="D18" s="214">
        <v>113</v>
      </c>
      <c r="E18" s="214">
        <v>18875</v>
      </c>
      <c r="F18" s="215">
        <f>E18/G18/B18*10000</f>
        <v>18.49904211714897</v>
      </c>
      <c r="G18" s="214">
        <v>111</v>
      </c>
      <c r="H18" s="217" t="s">
        <v>295</v>
      </c>
      <c r="I18" s="218"/>
      <c r="J18" s="219"/>
      <c r="K18" s="219"/>
      <c r="L18" s="219"/>
      <c r="M18" s="219"/>
      <c r="N18" s="219"/>
      <c r="O18" s="218"/>
      <c r="P18" s="219"/>
      <c r="Q18" s="219"/>
      <c r="R18" s="218"/>
      <c r="S18" s="219"/>
      <c r="T18" s="219"/>
      <c r="U18" s="218"/>
      <c r="V18" s="220"/>
    </row>
    <row r="19" spans="1:22" ht="25.5" customHeight="1">
      <c r="A19" s="213" t="s">
        <v>296</v>
      </c>
      <c r="B19" s="214">
        <v>4722</v>
      </c>
      <c r="C19" s="214">
        <v>52.1</v>
      </c>
      <c r="D19" s="214">
        <v>107</v>
      </c>
      <c r="E19" s="214">
        <v>4664</v>
      </c>
      <c r="F19" s="215">
        <f>E19/G19/B19*10000</f>
        <v>93.18085556967388</v>
      </c>
      <c r="G19" s="214">
        <v>106</v>
      </c>
      <c r="H19" s="221" t="s">
        <v>297</v>
      </c>
      <c r="I19" s="222"/>
      <c r="J19" s="223"/>
      <c r="K19" s="223"/>
      <c r="L19" s="223"/>
      <c r="M19" s="223"/>
      <c r="N19" s="223"/>
      <c r="O19" s="222"/>
      <c r="P19" s="223"/>
      <c r="Q19" s="223"/>
      <c r="R19" s="223"/>
      <c r="S19" s="223"/>
      <c r="T19" s="223"/>
      <c r="U19" s="223"/>
      <c r="V19" s="224"/>
    </row>
    <row r="20" spans="1:22" ht="24.75" customHeight="1">
      <c r="A20" s="213" t="s">
        <v>298</v>
      </c>
      <c r="B20" s="214">
        <v>154857</v>
      </c>
      <c r="C20" s="214">
        <v>71.60000000000001</v>
      </c>
      <c r="D20" s="214">
        <v>112</v>
      </c>
      <c r="E20" s="214">
        <v>256789</v>
      </c>
      <c r="F20" s="215">
        <f>E20/G20/B20*10000</f>
        <v>162.57187054419717</v>
      </c>
      <c r="G20" s="214">
        <v>102</v>
      </c>
      <c r="H20" s="214">
        <v>257871</v>
      </c>
      <c r="I20" s="215">
        <f>SUM(H20/J20/E20*10000)</f>
        <v>116.49809467827183</v>
      </c>
      <c r="J20" s="214">
        <v>86.2</v>
      </c>
      <c r="K20" s="214">
        <v>283590</v>
      </c>
      <c r="L20" s="216">
        <f>SUM(K20/M20/H20*10000)</f>
        <v>101.73320207852565</v>
      </c>
      <c r="M20" s="214">
        <v>108.1</v>
      </c>
      <c r="N20" s="214">
        <v>314765</v>
      </c>
      <c r="O20" s="216">
        <f>SUM(N20/P20/K20*10000)</f>
        <v>101.641925666045</v>
      </c>
      <c r="P20" s="214">
        <v>109.2</v>
      </c>
      <c r="Q20" s="214">
        <v>348969</v>
      </c>
      <c r="R20" s="214">
        <f>SUM(Q20/S20/N20*10000)</f>
        <v>102.55922244856973</v>
      </c>
      <c r="S20" s="214">
        <v>108.1</v>
      </c>
      <c r="T20" s="214">
        <v>389570</v>
      </c>
      <c r="U20" s="216">
        <f>SUM(T20/V20/Q20*10000)</f>
        <v>104.03966243932665</v>
      </c>
      <c r="V20" s="214">
        <v>107.3</v>
      </c>
    </row>
    <row r="21" spans="1:22" ht="33" customHeight="1">
      <c r="A21" s="213" t="s">
        <v>88</v>
      </c>
      <c r="B21" s="214">
        <v>10342</v>
      </c>
      <c r="C21" s="214" t="s">
        <v>299</v>
      </c>
      <c r="D21" s="214">
        <v>110</v>
      </c>
      <c r="E21" s="214">
        <v>16973</v>
      </c>
      <c r="F21" s="215">
        <f>E21/G21/B21*10000</f>
        <v>156.30208764998943</v>
      </c>
      <c r="G21" s="214">
        <v>105</v>
      </c>
      <c r="H21" s="214">
        <v>15025</v>
      </c>
      <c r="I21" s="215">
        <f>SUM(H21/J21/E21*10000)</f>
        <v>83.5122152942131</v>
      </c>
      <c r="J21" s="214">
        <v>106</v>
      </c>
      <c r="K21" s="214">
        <v>16152</v>
      </c>
      <c r="L21" s="214">
        <f>SUM(K21/M21/H21*10000)</f>
        <v>100.0007739039585</v>
      </c>
      <c r="M21" s="214">
        <v>107.5</v>
      </c>
      <c r="N21" s="214">
        <v>18283</v>
      </c>
      <c r="O21" s="216">
        <f>SUM(N21/P21/K21*10000)</f>
        <v>102.99673574202491</v>
      </c>
      <c r="P21" s="214">
        <v>109.9</v>
      </c>
      <c r="Q21" s="214">
        <v>21021</v>
      </c>
      <c r="R21" s="216">
        <f>SUM(Q21/S21/N21*10000)</f>
        <v>105.0006031503178</v>
      </c>
      <c r="S21" s="214">
        <v>109.5</v>
      </c>
      <c r="T21" s="214">
        <v>24400</v>
      </c>
      <c r="U21" s="216">
        <f>SUM(T21/V21/Q21*10000)</f>
        <v>106.00401989834474</v>
      </c>
      <c r="V21" s="214">
        <v>109.5</v>
      </c>
    </row>
    <row r="22" spans="1:22" ht="37.5" customHeight="1">
      <c r="A22" s="213" t="s">
        <v>300</v>
      </c>
      <c r="B22" s="214">
        <f>SUM(B23:B24)</f>
        <v>3025</v>
      </c>
      <c r="C22" s="214" t="s">
        <v>301</v>
      </c>
      <c r="D22" s="214">
        <v>108</v>
      </c>
      <c r="E22" s="214">
        <f>SUM(E23:E24)</f>
        <v>8093</v>
      </c>
      <c r="F22" s="215">
        <f>E22/G22/B22*10000</f>
        <v>222.94765840220384</v>
      </c>
      <c r="G22" s="214">
        <v>120</v>
      </c>
      <c r="H22" s="214">
        <f>SUM(H23:H24)</f>
        <v>11350</v>
      </c>
      <c r="I22" s="215">
        <f>SUM(H22/J22/E22*10000)</f>
        <v>127.49514170495266</v>
      </c>
      <c r="J22" s="214">
        <v>110</v>
      </c>
      <c r="K22" s="214">
        <f>SUM(K23:K24)</f>
        <v>12748</v>
      </c>
      <c r="L22" s="216">
        <f>SUM(K22/M22/H22*10000)</f>
        <v>101.00465882800367</v>
      </c>
      <c r="M22" s="214">
        <v>111.2</v>
      </c>
      <c r="N22" s="214">
        <f>SUM(N23:N24)</f>
        <v>14167</v>
      </c>
      <c r="O22" s="216">
        <f>SUM(N22/P22/K22*10000)</f>
        <v>102.99458556874791</v>
      </c>
      <c r="P22" s="214">
        <v>107.9</v>
      </c>
      <c r="Q22" s="214">
        <f>SUM(Q23:Q24)</f>
        <v>15873</v>
      </c>
      <c r="R22" s="216">
        <f>SUM(Q22/S22/N22*10000)</f>
        <v>106.00006584518675</v>
      </c>
      <c r="S22" s="214">
        <v>105.7</v>
      </c>
      <c r="T22" s="214">
        <f>SUM(T23:T24)</f>
        <v>17734</v>
      </c>
      <c r="U22" s="216">
        <f>SUM(T22/V22/Q22*10000)</f>
        <v>106.00029575361644</v>
      </c>
      <c r="V22" s="214">
        <v>105.4</v>
      </c>
    </row>
    <row r="23" spans="1:22" ht="32.25" customHeight="1">
      <c r="A23" s="213" t="s">
        <v>302</v>
      </c>
      <c r="B23" s="214">
        <v>2623</v>
      </c>
      <c r="C23" s="214"/>
      <c r="D23" s="214">
        <v>108</v>
      </c>
      <c r="E23" s="214">
        <v>6473</v>
      </c>
      <c r="F23" s="215">
        <f>E23/G23/B23*10000</f>
        <v>205.64874825263695</v>
      </c>
      <c r="G23" s="214">
        <v>120</v>
      </c>
      <c r="H23" s="214">
        <v>7600</v>
      </c>
      <c r="I23" s="215">
        <f>SUM(H23/J23/E23*10000)</f>
        <v>106.73707568501327</v>
      </c>
      <c r="J23" s="214">
        <v>110</v>
      </c>
      <c r="K23" s="214">
        <v>8536</v>
      </c>
      <c r="L23" s="214">
        <f>SUM(K23/M23/H23*10000)</f>
        <v>101.00340780007572</v>
      </c>
      <c r="M23" s="214">
        <v>111.2</v>
      </c>
      <c r="N23" s="214">
        <v>9486</v>
      </c>
      <c r="O23" s="216">
        <f>SUM(N23/P23/K23*10000)</f>
        <v>102.99289581366342</v>
      </c>
      <c r="P23" s="214">
        <v>107.9</v>
      </c>
      <c r="Q23" s="214">
        <v>10629</v>
      </c>
      <c r="R23" s="216">
        <f>SUM(Q23/S23/N23*10000)</f>
        <v>106.00694026809613</v>
      </c>
      <c r="S23" s="214">
        <v>105.7</v>
      </c>
      <c r="T23" s="214">
        <v>11875</v>
      </c>
      <c r="U23" s="216">
        <f>SUM(T23/V23/Q23*10000)</f>
        <v>105.99871498315714</v>
      </c>
      <c r="V23" s="214">
        <v>105.4</v>
      </c>
    </row>
    <row r="24" spans="1:22" ht="32.25" customHeight="1">
      <c r="A24" s="213" t="s">
        <v>303</v>
      </c>
      <c r="B24" s="214">
        <v>402</v>
      </c>
      <c r="C24" s="214"/>
      <c r="D24" s="214">
        <v>108</v>
      </c>
      <c r="E24" s="214">
        <v>1620</v>
      </c>
      <c r="F24" s="215">
        <f>E24/G24/B24*10000</f>
        <v>335.82089552238807</v>
      </c>
      <c r="G24" s="214">
        <v>120</v>
      </c>
      <c r="H24" s="214">
        <v>3750</v>
      </c>
      <c r="I24" s="215">
        <f>SUM(H24/J24/E24*10000)</f>
        <v>210.43771043771045</v>
      </c>
      <c r="J24" s="214">
        <v>110</v>
      </c>
      <c r="K24" s="214">
        <v>4212</v>
      </c>
      <c r="L24" s="215">
        <f>SUM(K24/M24/H24*10000)</f>
        <v>101.00719424460432</v>
      </c>
      <c r="M24" s="214">
        <v>111.2</v>
      </c>
      <c r="N24" s="214">
        <v>4681</v>
      </c>
      <c r="O24" s="216">
        <f>SUM(N24/P24/K24*10000)</f>
        <v>102.99801001067605</v>
      </c>
      <c r="P24" s="214">
        <v>107.9</v>
      </c>
      <c r="Q24" s="214">
        <v>5244</v>
      </c>
      <c r="R24" s="216">
        <f>SUM(Q24/S24/N24*10000)</f>
        <v>105.98613489544984</v>
      </c>
      <c r="S24" s="214">
        <v>105.7</v>
      </c>
      <c r="T24" s="214">
        <v>5859</v>
      </c>
      <c r="U24" s="216">
        <f>SUM(T24/V24/Q24*10000)</f>
        <v>106.00349979808857</v>
      </c>
      <c r="V24" s="214">
        <v>105.4</v>
      </c>
    </row>
    <row r="25" spans="1:22" ht="27.75" customHeight="1">
      <c r="A25" s="213" t="s">
        <v>304</v>
      </c>
      <c r="B25" s="214">
        <f>SUM(B26:B26)</f>
        <v>8183</v>
      </c>
      <c r="C25" s="225">
        <v>197</v>
      </c>
      <c r="D25" s="214">
        <v>116</v>
      </c>
      <c r="E25" s="214">
        <f>SUM(E26:E26)</f>
        <v>7331</v>
      </c>
      <c r="F25" s="215">
        <f>E25/G25/B25*10000</f>
        <v>87.83153980154937</v>
      </c>
      <c r="G25" s="214">
        <v>102</v>
      </c>
      <c r="H25" s="214">
        <f>SUM(H26:H26)</f>
        <v>12938</v>
      </c>
      <c r="I25" s="215">
        <f>SUM(H25/J25/E25*10000)</f>
        <v>161.91140049982542</v>
      </c>
      <c r="J25" s="214">
        <v>109</v>
      </c>
      <c r="K25" s="214">
        <f>SUM(K26:K26)</f>
        <v>14309</v>
      </c>
      <c r="L25" s="216">
        <f>SUM(K25/M25/H25*10000)</f>
        <v>101.00154512811717</v>
      </c>
      <c r="M25" s="214">
        <v>109.5</v>
      </c>
      <c r="N25" s="214">
        <f>SUM(N26:N26)</f>
        <v>16551</v>
      </c>
      <c r="O25" s="216">
        <f>SUM(N25/P25/K25*10000)</f>
        <v>102.0004060048787</v>
      </c>
      <c r="P25" s="214">
        <v>113.4</v>
      </c>
      <c r="Q25" s="214">
        <f>SUM(Q26:Q26)</f>
        <v>18232</v>
      </c>
      <c r="R25" s="214">
        <f>SUM(Q25/S25/N25*10000)</f>
        <v>101.99674630826827</v>
      </c>
      <c r="S25" s="214">
        <v>108</v>
      </c>
      <c r="T25" s="214">
        <f>SUM(T26:T26)</f>
        <v>20413</v>
      </c>
      <c r="U25" s="216">
        <f>SUM(T25/V25/Q25*10000)</f>
        <v>103.00136480718919</v>
      </c>
      <c r="V25" s="214">
        <v>108.7</v>
      </c>
    </row>
    <row r="26" spans="1:22" ht="30.75" customHeight="1">
      <c r="A26" s="213" t="s">
        <v>305</v>
      </c>
      <c r="B26" s="214">
        <v>8183</v>
      </c>
      <c r="C26" s="214">
        <v>197</v>
      </c>
      <c r="D26" s="214">
        <v>116</v>
      </c>
      <c r="E26" s="214">
        <v>7331</v>
      </c>
      <c r="F26" s="215">
        <f>E26/G26/B26*10000</f>
        <v>87.83153980154937</v>
      </c>
      <c r="G26" s="214">
        <v>102</v>
      </c>
      <c r="H26" s="214">
        <v>12938</v>
      </c>
      <c r="I26" s="215">
        <f>SUM(H26/J26/E26*10000)</f>
        <v>161.91140049982542</v>
      </c>
      <c r="J26" s="214">
        <v>109</v>
      </c>
      <c r="K26" s="214">
        <v>14309</v>
      </c>
      <c r="L26" s="216">
        <f>SUM(K26/M26/H26*10000)</f>
        <v>101.00154512811717</v>
      </c>
      <c r="M26" s="214">
        <v>109.5</v>
      </c>
      <c r="N26" s="214">
        <v>16551</v>
      </c>
      <c r="O26" s="216">
        <f>SUM(N26/P26/K26*10000)</f>
        <v>102.0004060048787</v>
      </c>
      <c r="P26" s="214">
        <v>113.4</v>
      </c>
      <c r="Q26" s="214">
        <v>18232</v>
      </c>
      <c r="R26" s="214">
        <f>SUM(Q26/S26/N26*10000)</f>
        <v>101.99674630826827</v>
      </c>
      <c r="S26" s="214">
        <v>108</v>
      </c>
      <c r="T26" s="214">
        <v>20413</v>
      </c>
      <c r="U26" s="216">
        <f>SUM(T26/V26/Q26*10000)</f>
        <v>103.00136480718919</v>
      </c>
      <c r="V26" s="214">
        <v>108.7</v>
      </c>
    </row>
    <row r="27" spans="1:22" ht="27.75">
      <c r="A27" s="213" t="s">
        <v>306</v>
      </c>
      <c r="B27" s="214"/>
      <c r="C27" s="214"/>
      <c r="D27" s="214"/>
      <c r="E27" s="214">
        <v>92982</v>
      </c>
      <c r="F27" s="215" t="e">
        <f>E27/G27/B27*10000</f>
        <v>#NUM!</v>
      </c>
      <c r="G27" s="214" t="s">
        <v>307</v>
      </c>
      <c r="H27" s="214">
        <v>108632</v>
      </c>
      <c r="I27" s="215">
        <f>SUM(H27/J27/E27*10000)</f>
        <v>100.02672486617679</v>
      </c>
      <c r="J27" s="214">
        <v>116.8</v>
      </c>
      <c r="K27" s="214">
        <v>126013</v>
      </c>
      <c r="L27" s="216">
        <f>SUM(K27/M27/H27*10000)</f>
        <v>99.99990477182058</v>
      </c>
      <c r="M27" s="214">
        <v>116</v>
      </c>
      <c r="N27" s="214">
        <v>150343</v>
      </c>
      <c r="O27" s="216">
        <f>SUM(N27/P27/K27*10000)</f>
        <v>102.05947969426511</v>
      </c>
      <c r="P27" s="214">
        <v>116.9</v>
      </c>
      <c r="Q27" s="214">
        <v>179500</v>
      </c>
      <c r="R27" s="214">
        <f>SUM(Q27/S27/N27*10000)</f>
        <v>102.22059347579538</v>
      </c>
      <c r="S27" s="214">
        <v>116.8</v>
      </c>
      <c r="T27" s="214">
        <v>214000</v>
      </c>
      <c r="U27" s="216">
        <f>SUM(T27/V27/Q27*10000)</f>
        <v>103.04239905817322</v>
      </c>
      <c r="V27" s="214">
        <v>115.7</v>
      </c>
    </row>
    <row r="28" spans="2:19" ht="15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</row>
    <row r="29" spans="2:19" ht="15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</row>
    <row r="30" spans="2:19" ht="15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</row>
  </sheetData>
  <mergeCells count="11">
    <mergeCell ref="A10:S10"/>
    <mergeCell ref="A11:S11"/>
    <mergeCell ref="A13:A14"/>
    <mergeCell ref="B13:D13"/>
    <mergeCell ref="E13:G13"/>
    <mergeCell ref="H13:J13"/>
    <mergeCell ref="K13:M13"/>
    <mergeCell ref="N13:P13"/>
    <mergeCell ref="Q13:S13"/>
    <mergeCell ref="T13:V13"/>
    <mergeCell ref="A16:IV16"/>
  </mergeCells>
  <printOptions/>
  <pageMargins left="0.39375" right="0" top="0.6902777777777778" bottom="0.19652777777777777" header="0.5118055555555556" footer="0.5118055555555556"/>
  <pageSetup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2.75"/>
  <cols>
    <col min="1" max="1" width="28.00390625" style="0" customWidth="1"/>
    <col min="2" max="4" width="0" style="0" hidden="1" customWidth="1"/>
    <col min="6" max="6" width="6.75390625" style="0" customWidth="1"/>
    <col min="7" max="7" width="7.375" style="0" customWidth="1"/>
    <col min="8" max="8" width="8.625" style="0" customWidth="1"/>
    <col min="9" max="9" width="6.125" style="0" customWidth="1"/>
    <col min="10" max="10" width="6.00390625" style="0" customWidth="1"/>
    <col min="11" max="11" width="8.625" style="0" customWidth="1"/>
    <col min="12" max="12" width="6.375" style="0" customWidth="1"/>
    <col min="13" max="13" width="6.25390625" style="0" customWidth="1"/>
    <col min="14" max="14" width="8.25390625" style="0" customWidth="1"/>
    <col min="15" max="15" width="6.25390625" style="0" customWidth="1"/>
    <col min="16" max="16" width="5.875" style="0" customWidth="1"/>
    <col min="17" max="17" width="8.50390625" style="0" customWidth="1"/>
    <col min="18" max="18" width="6.625" style="0" customWidth="1"/>
    <col min="19" max="19" width="6.00390625" style="0" customWidth="1"/>
  </cols>
  <sheetData>
    <row r="1" spans="1:15" ht="12.75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</row>
    <row r="3" spans="1:13" ht="12.7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7.5" customHeight="1">
      <c r="A4" s="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9" ht="12.75">
      <c r="A5" s="29"/>
      <c r="B5" s="30" t="s">
        <v>35</v>
      </c>
      <c r="C5" s="30"/>
      <c r="D5" s="30"/>
      <c r="E5" s="30" t="s">
        <v>27</v>
      </c>
      <c r="F5" s="30"/>
      <c r="G5" s="30"/>
      <c r="H5" s="30" t="s">
        <v>36</v>
      </c>
      <c r="I5" s="30"/>
      <c r="J5" s="30"/>
      <c r="K5" s="30" t="s">
        <v>4</v>
      </c>
      <c r="L5" s="30"/>
      <c r="M5" s="30"/>
      <c r="N5" s="30" t="s">
        <v>5</v>
      </c>
      <c r="O5" s="30"/>
      <c r="P5" s="30"/>
      <c r="Q5" s="30" t="s">
        <v>6</v>
      </c>
      <c r="R5" s="30"/>
      <c r="S5" s="30"/>
    </row>
    <row r="6" spans="1:19" s="11" customFormat="1" ht="58.5" customHeight="1">
      <c r="A6" s="12" t="s">
        <v>7</v>
      </c>
      <c r="B6" s="12" t="s">
        <v>37</v>
      </c>
      <c r="C6" s="12" t="s">
        <v>9</v>
      </c>
      <c r="D6" s="12" t="s">
        <v>10</v>
      </c>
      <c r="E6" s="12" t="s">
        <v>37</v>
      </c>
      <c r="F6" s="12" t="s">
        <v>12</v>
      </c>
      <c r="G6" s="12" t="s">
        <v>10</v>
      </c>
      <c r="H6" s="12" t="s">
        <v>37</v>
      </c>
      <c r="I6" s="12" t="s">
        <v>12</v>
      </c>
      <c r="J6" s="12" t="s">
        <v>10</v>
      </c>
      <c r="K6" s="12" t="s">
        <v>37</v>
      </c>
      <c r="L6" s="12" t="s">
        <v>12</v>
      </c>
      <c r="M6" s="12" t="s">
        <v>10</v>
      </c>
      <c r="N6" s="12" t="s">
        <v>37</v>
      </c>
      <c r="O6" s="12" t="s">
        <v>12</v>
      </c>
      <c r="P6" s="12" t="s">
        <v>10</v>
      </c>
      <c r="Q6" s="12" t="s">
        <v>37</v>
      </c>
      <c r="R6" s="12" t="s">
        <v>12</v>
      </c>
      <c r="S6" s="12" t="s">
        <v>10</v>
      </c>
    </row>
    <row r="7" spans="1:19" s="2" customFormat="1" ht="18.75" customHeight="1">
      <c r="A7" s="13" t="s">
        <v>13</v>
      </c>
      <c r="B7" s="14" t="e">
        <f>SUM(B9+B10+B11+B12+B13+B14+B15+B16+B17+B18+B19+B20+B21+B22+B23+B24)</f>
        <v>#REF!</v>
      </c>
      <c r="C7" s="15">
        <v>109.7</v>
      </c>
      <c r="D7" s="13">
        <v>109.4</v>
      </c>
      <c r="E7" s="31">
        <f>SUM(E9:E24)</f>
        <v>551146.7000000001</v>
      </c>
      <c r="F7" s="32">
        <v>115.4</v>
      </c>
      <c r="G7" s="32">
        <v>107.5</v>
      </c>
      <c r="H7" s="31">
        <f>SUM(H9:H24)</f>
        <v>653935.9</v>
      </c>
      <c r="I7" s="32">
        <v>105</v>
      </c>
      <c r="J7" s="32">
        <v>113</v>
      </c>
      <c r="K7" s="31">
        <f>SUM(K9:K24)</f>
        <v>737535.2131999999</v>
      </c>
      <c r="L7" s="32">
        <v>106</v>
      </c>
      <c r="M7" s="32">
        <v>106.4</v>
      </c>
      <c r="N7" s="31">
        <f>SUM(N9:N24)</f>
        <v>834934.108515192</v>
      </c>
      <c r="O7" s="32">
        <v>107</v>
      </c>
      <c r="P7" s="32">
        <v>105.8</v>
      </c>
      <c r="Q7" s="31">
        <f>SUM(Q9:Q24)</f>
        <v>952225.5922971497</v>
      </c>
      <c r="R7" s="32">
        <v>108</v>
      </c>
      <c r="S7" s="32">
        <v>105.6</v>
      </c>
    </row>
    <row r="8" spans="1:19" s="11" customFormat="1" ht="10.5" customHeight="1">
      <c r="A8" s="33"/>
      <c r="B8" s="33"/>
      <c r="C8" s="33"/>
      <c r="D8" s="33"/>
      <c r="E8" s="34"/>
      <c r="F8" s="35"/>
      <c r="G8" s="35"/>
      <c r="H8" s="36"/>
      <c r="I8" s="35"/>
      <c r="J8" s="35"/>
      <c r="K8" s="36"/>
      <c r="L8" s="35"/>
      <c r="M8" s="35"/>
      <c r="N8" s="36"/>
      <c r="O8" s="35"/>
      <c r="P8" s="35"/>
      <c r="Q8" s="36"/>
      <c r="R8" s="35"/>
      <c r="S8" s="35"/>
    </row>
    <row r="9" spans="1:19" s="42" customFormat="1" ht="23.25" customHeight="1">
      <c r="A9" s="37" t="s">
        <v>14</v>
      </c>
      <c r="B9" s="38" t="e">
        <f>SUM(#REF!)</f>
        <v>#REF!</v>
      </c>
      <c r="C9" s="39">
        <v>127.6</v>
      </c>
      <c r="D9" s="38">
        <v>109.4</v>
      </c>
      <c r="E9" s="40">
        <v>260796.8</v>
      </c>
      <c r="F9" s="41">
        <v>116.4</v>
      </c>
      <c r="G9" s="41">
        <v>107.5</v>
      </c>
      <c r="H9" s="40">
        <v>310908.9</v>
      </c>
      <c r="I9" s="41">
        <v>105.5</v>
      </c>
      <c r="J9" s="41">
        <v>113</v>
      </c>
      <c r="K9" s="40">
        <v>351534</v>
      </c>
      <c r="L9" s="41">
        <v>106.3</v>
      </c>
      <c r="M9" s="41">
        <v>106.4</v>
      </c>
      <c r="N9" s="40">
        <v>397957.6</v>
      </c>
      <c r="O9" s="41">
        <v>107</v>
      </c>
      <c r="P9" s="41">
        <v>105.8</v>
      </c>
      <c r="Q9" s="40">
        <v>453862.7</v>
      </c>
      <c r="R9" s="41">
        <v>108</v>
      </c>
      <c r="S9" s="32">
        <v>105.6</v>
      </c>
    </row>
    <row r="10" spans="1:19" s="42" customFormat="1" ht="21" customHeight="1">
      <c r="A10" s="13" t="s">
        <v>15</v>
      </c>
      <c r="B10" s="38" t="e">
        <f>SUM(#REF!)</f>
        <v>#REF!</v>
      </c>
      <c r="C10" s="39">
        <v>110.2</v>
      </c>
      <c r="D10" s="38">
        <v>109.4</v>
      </c>
      <c r="E10" s="40">
        <v>219362</v>
      </c>
      <c r="F10" s="41">
        <v>115.4</v>
      </c>
      <c r="G10" s="41">
        <v>107.5</v>
      </c>
      <c r="H10" s="40">
        <v>260462.4</v>
      </c>
      <c r="I10" s="41">
        <v>105.1</v>
      </c>
      <c r="J10" s="41">
        <v>113</v>
      </c>
      <c r="K10" s="40">
        <v>293759.9</v>
      </c>
      <c r="L10" s="41">
        <v>106</v>
      </c>
      <c r="M10" s="41">
        <v>106.4</v>
      </c>
      <c r="N10" s="40">
        <v>332553.8</v>
      </c>
      <c r="O10" s="41">
        <v>107</v>
      </c>
      <c r="P10" s="41">
        <v>105.8</v>
      </c>
      <c r="Q10" s="40">
        <v>379271</v>
      </c>
      <c r="R10" s="41">
        <v>108</v>
      </c>
      <c r="S10" s="32">
        <v>105.6</v>
      </c>
    </row>
    <row r="11" spans="1:19" s="42" customFormat="1" ht="18.75" customHeight="1">
      <c r="A11" s="13" t="s">
        <v>38</v>
      </c>
      <c r="B11" s="38" t="e">
        <f>SUM(#REF!)</f>
        <v>#REF!</v>
      </c>
      <c r="C11" s="39">
        <v>109.8</v>
      </c>
      <c r="D11" s="38">
        <v>109.4</v>
      </c>
      <c r="E11" s="40">
        <v>4740</v>
      </c>
      <c r="F11" s="41">
        <v>113.7</v>
      </c>
      <c r="G11" s="41">
        <v>107.5</v>
      </c>
      <c r="H11" s="40">
        <v>5463.3</v>
      </c>
      <c r="I11" s="41">
        <v>102</v>
      </c>
      <c r="J11" s="41">
        <v>113</v>
      </c>
      <c r="K11" s="40">
        <v>6103.6</v>
      </c>
      <c r="L11" s="41">
        <v>105</v>
      </c>
      <c r="M11" s="41">
        <v>106.4</v>
      </c>
      <c r="N11" s="40">
        <f>SUM(K11*O11*P11/10000)</f>
        <v>6909.641416000001</v>
      </c>
      <c r="O11" s="41">
        <v>107</v>
      </c>
      <c r="P11" s="41">
        <v>105.8</v>
      </c>
      <c r="Q11" s="40">
        <v>7880.3</v>
      </c>
      <c r="R11" s="41">
        <v>108</v>
      </c>
      <c r="S11" s="32">
        <v>105.6</v>
      </c>
    </row>
    <row r="12" spans="1:19" s="42" customFormat="1" ht="20.25" customHeight="1">
      <c r="A12" s="13" t="s">
        <v>16</v>
      </c>
      <c r="B12" s="38" t="e">
        <f>SUM(#REF!)</f>
        <v>#REF!</v>
      </c>
      <c r="C12" s="39">
        <v>102.3</v>
      </c>
      <c r="D12" s="38">
        <v>109.4</v>
      </c>
      <c r="E12" s="40">
        <v>5305</v>
      </c>
      <c r="F12" s="41">
        <v>113.7</v>
      </c>
      <c r="G12" s="41">
        <v>107.5</v>
      </c>
      <c r="H12" s="40">
        <v>6234.7</v>
      </c>
      <c r="I12" s="41">
        <v>104</v>
      </c>
      <c r="J12" s="41">
        <v>113</v>
      </c>
      <c r="K12" s="40">
        <v>6965.4</v>
      </c>
      <c r="L12" s="41">
        <v>105</v>
      </c>
      <c r="M12" s="41">
        <v>106.4</v>
      </c>
      <c r="N12" s="40">
        <f>SUM(K12*O12*P12/10000)</f>
        <v>7885.250724000001</v>
      </c>
      <c r="O12" s="41">
        <v>107</v>
      </c>
      <c r="P12" s="41">
        <v>105.8</v>
      </c>
      <c r="Q12" s="40">
        <v>8993</v>
      </c>
      <c r="R12" s="41">
        <v>108</v>
      </c>
      <c r="S12" s="32">
        <v>105.6</v>
      </c>
    </row>
    <row r="13" spans="1:19" s="42" customFormat="1" ht="18.75" customHeight="1">
      <c r="A13" s="13" t="s">
        <v>39</v>
      </c>
      <c r="B13" s="38" t="e">
        <f>SUM(#REF!)</f>
        <v>#REF!</v>
      </c>
      <c r="C13" s="39">
        <v>103.2</v>
      </c>
      <c r="D13" s="38">
        <v>109.4</v>
      </c>
      <c r="E13" s="40">
        <v>3797</v>
      </c>
      <c r="F13" s="41">
        <v>110</v>
      </c>
      <c r="G13" s="41">
        <v>107.5</v>
      </c>
      <c r="H13" s="40">
        <v>4419.3</v>
      </c>
      <c r="I13" s="41">
        <v>103</v>
      </c>
      <c r="J13" s="41">
        <v>113</v>
      </c>
      <c r="K13" s="40">
        <v>4937.3</v>
      </c>
      <c r="L13" s="41">
        <v>105</v>
      </c>
      <c r="M13" s="41">
        <v>106.4</v>
      </c>
      <c r="N13" s="40">
        <f>SUM(K13*O13*P13/10000)</f>
        <v>5589.319837999999</v>
      </c>
      <c r="O13" s="41">
        <v>107</v>
      </c>
      <c r="P13" s="41">
        <v>105.8</v>
      </c>
      <c r="Q13" s="40">
        <f>SUM(N13*R13*S13/10000)</f>
        <v>6374.50748884224</v>
      </c>
      <c r="R13" s="41">
        <v>108</v>
      </c>
      <c r="S13" s="32">
        <v>105.6</v>
      </c>
    </row>
    <row r="14" spans="1:19" s="42" customFormat="1" ht="18" customHeight="1">
      <c r="A14" s="13" t="s">
        <v>40</v>
      </c>
      <c r="B14" s="38" t="e">
        <f>SUM(#REF!)</f>
        <v>#REF!</v>
      </c>
      <c r="C14" s="39">
        <v>103.7</v>
      </c>
      <c r="D14" s="38">
        <v>109.4</v>
      </c>
      <c r="E14" s="40">
        <v>6814.2</v>
      </c>
      <c r="F14" s="41">
        <v>115</v>
      </c>
      <c r="G14" s="41">
        <v>107.5</v>
      </c>
      <c r="H14" s="40">
        <v>8085.1</v>
      </c>
      <c r="I14" s="41">
        <v>105</v>
      </c>
      <c r="J14" s="41">
        <v>113</v>
      </c>
      <c r="K14" s="40">
        <v>9032.6</v>
      </c>
      <c r="L14" s="41">
        <v>105</v>
      </c>
      <c r="M14" s="41">
        <v>106.4</v>
      </c>
      <c r="N14" s="40">
        <f>SUM(K14*O14*P14/10000)</f>
        <v>10225.445156</v>
      </c>
      <c r="O14" s="41">
        <v>107</v>
      </c>
      <c r="P14" s="41">
        <v>105.8</v>
      </c>
      <c r="Q14" s="40">
        <f>SUM(N14*R14*S14/10000)</f>
        <v>11661.915691514881</v>
      </c>
      <c r="R14" s="41">
        <v>108</v>
      </c>
      <c r="S14" s="32">
        <v>105.6</v>
      </c>
    </row>
    <row r="15" spans="1:19" s="42" customFormat="1" ht="18" customHeight="1">
      <c r="A15" s="13" t="s">
        <v>41</v>
      </c>
      <c r="B15" s="38" t="e">
        <f>SUM(#REF!)</f>
        <v>#REF!</v>
      </c>
      <c r="C15" s="39">
        <v>100.7</v>
      </c>
      <c r="D15" s="38">
        <v>109.4</v>
      </c>
      <c r="E15" s="40">
        <v>4490.5</v>
      </c>
      <c r="F15" s="41">
        <v>114.1</v>
      </c>
      <c r="G15" s="41">
        <v>107.5</v>
      </c>
      <c r="H15" s="40">
        <v>5226.5</v>
      </c>
      <c r="I15" s="41">
        <v>103</v>
      </c>
      <c r="J15" s="41">
        <v>113</v>
      </c>
      <c r="K15" s="40">
        <v>5839</v>
      </c>
      <c r="L15" s="41">
        <v>105</v>
      </c>
      <c r="M15" s="41">
        <v>106.4</v>
      </c>
      <c r="N15" s="40">
        <f>SUM(K15*O15*P15/10000)</f>
        <v>6610.09834</v>
      </c>
      <c r="O15" s="41">
        <v>107</v>
      </c>
      <c r="P15" s="41">
        <v>105.8</v>
      </c>
      <c r="Q15" s="40">
        <f>SUM(N15*R15*S15/10000)</f>
        <v>7538.6849548032</v>
      </c>
      <c r="R15" s="41">
        <v>108</v>
      </c>
      <c r="S15" s="32">
        <v>105.6</v>
      </c>
    </row>
    <row r="16" spans="1:19" s="42" customFormat="1" ht="18" customHeight="1">
      <c r="A16" s="13" t="s">
        <v>42</v>
      </c>
      <c r="B16" s="38" t="e">
        <f>SUM(#REF!)</f>
        <v>#REF!</v>
      </c>
      <c r="C16" s="39">
        <v>104.8</v>
      </c>
      <c r="D16" s="38">
        <v>109.4</v>
      </c>
      <c r="E16" s="40">
        <v>5029.9</v>
      </c>
      <c r="F16" s="41">
        <v>113.9</v>
      </c>
      <c r="G16" s="41">
        <v>107.5</v>
      </c>
      <c r="H16" s="40">
        <v>5854.3</v>
      </c>
      <c r="I16" s="41">
        <v>103</v>
      </c>
      <c r="J16" s="41">
        <v>113</v>
      </c>
      <c r="K16" s="40">
        <v>6540.5</v>
      </c>
      <c r="L16" s="41">
        <v>105</v>
      </c>
      <c r="M16" s="41">
        <v>106.4</v>
      </c>
      <c r="N16" s="40">
        <v>7404.2</v>
      </c>
      <c r="O16" s="41">
        <v>107</v>
      </c>
      <c r="P16" s="41">
        <v>105.8</v>
      </c>
      <c r="Q16" s="40">
        <f>SUM(N16*R16*S16/10000)</f>
        <v>8444.342016</v>
      </c>
      <c r="R16" s="41">
        <v>108</v>
      </c>
      <c r="S16" s="32">
        <v>105.6</v>
      </c>
    </row>
    <row r="17" spans="1:19" s="42" customFormat="1" ht="18" customHeight="1">
      <c r="A17" s="13" t="s">
        <v>43</v>
      </c>
      <c r="B17" s="38" t="e">
        <f>SUM(#REF!)</f>
        <v>#REF!</v>
      </c>
      <c r="C17" s="39">
        <v>102</v>
      </c>
      <c r="D17" s="38">
        <v>109.4</v>
      </c>
      <c r="E17" s="40">
        <v>5519.3</v>
      </c>
      <c r="F17" s="41">
        <v>110.7</v>
      </c>
      <c r="G17" s="41">
        <v>107.5</v>
      </c>
      <c r="H17" s="40">
        <v>6299.2</v>
      </c>
      <c r="I17" s="41">
        <v>101</v>
      </c>
      <c r="J17" s="41">
        <v>113</v>
      </c>
      <c r="K17" s="40">
        <v>7037.5</v>
      </c>
      <c r="L17" s="41">
        <v>105</v>
      </c>
      <c r="M17" s="41">
        <v>106.4</v>
      </c>
      <c r="N17" s="40">
        <f>SUM(K17*O17*P17/10000)</f>
        <v>7966.87225</v>
      </c>
      <c r="O17" s="41">
        <v>107</v>
      </c>
      <c r="P17" s="41">
        <v>105.8</v>
      </c>
      <c r="Q17" s="40">
        <v>9086.1</v>
      </c>
      <c r="R17" s="41">
        <v>108</v>
      </c>
      <c r="S17" s="32">
        <v>105.6</v>
      </c>
    </row>
    <row r="18" spans="1:19" s="42" customFormat="1" ht="18" customHeight="1">
      <c r="A18" s="13" t="s">
        <v>21</v>
      </c>
      <c r="B18" s="38" t="e">
        <f>SUM(#REF!)</f>
        <v>#REF!</v>
      </c>
      <c r="C18" s="39">
        <v>102.7</v>
      </c>
      <c r="D18" s="38">
        <v>109.4</v>
      </c>
      <c r="E18" s="40">
        <v>5418.8</v>
      </c>
      <c r="F18" s="41">
        <v>114.2</v>
      </c>
      <c r="G18" s="41">
        <v>107.5</v>
      </c>
      <c r="H18" s="40">
        <v>6368.2</v>
      </c>
      <c r="I18" s="41">
        <v>104</v>
      </c>
      <c r="J18" s="41">
        <v>113</v>
      </c>
      <c r="K18" s="40">
        <v>7114.6</v>
      </c>
      <c r="L18" s="41">
        <v>105</v>
      </c>
      <c r="M18" s="41">
        <v>106.4</v>
      </c>
      <c r="N18" s="40">
        <v>8054.2</v>
      </c>
      <c r="O18" s="41">
        <v>107</v>
      </c>
      <c r="P18" s="41">
        <v>105.8</v>
      </c>
      <c r="Q18" s="40">
        <v>9185.6</v>
      </c>
      <c r="R18" s="41">
        <v>108</v>
      </c>
      <c r="S18" s="32">
        <v>105.6</v>
      </c>
    </row>
    <row r="19" spans="1:19" s="42" customFormat="1" ht="17.25" customHeight="1">
      <c r="A19" s="13" t="s">
        <v>44</v>
      </c>
      <c r="B19" s="38" t="e">
        <f>SUM(#REF!)</f>
        <v>#REF!</v>
      </c>
      <c r="C19" s="39">
        <v>105.9</v>
      </c>
      <c r="D19" s="38">
        <v>109.4</v>
      </c>
      <c r="E19" s="40">
        <v>4281.6</v>
      </c>
      <c r="F19" s="41">
        <v>109</v>
      </c>
      <c r="G19" s="41">
        <v>107.5</v>
      </c>
      <c r="H19" s="40">
        <v>4935</v>
      </c>
      <c r="I19" s="41">
        <v>102</v>
      </c>
      <c r="J19" s="41">
        <v>113</v>
      </c>
      <c r="K19" s="40">
        <v>5513.5</v>
      </c>
      <c r="L19" s="41">
        <v>105</v>
      </c>
      <c r="M19" s="41">
        <v>106.4</v>
      </c>
      <c r="N19" s="40">
        <f>SUM(K19*O19*P19/10000)</f>
        <v>6241.6128100000005</v>
      </c>
      <c r="O19" s="41">
        <v>107</v>
      </c>
      <c r="P19" s="41">
        <v>105.8</v>
      </c>
      <c r="Q19" s="40">
        <f>SUM(N19*R19*S19/10000)</f>
        <v>7118.4345775488</v>
      </c>
      <c r="R19" s="41">
        <v>108</v>
      </c>
      <c r="S19" s="32">
        <v>105.6</v>
      </c>
    </row>
    <row r="20" spans="1:19" s="42" customFormat="1" ht="18" customHeight="1">
      <c r="A20" s="13" t="s">
        <v>45</v>
      </c>
      <c r="B20" s="38" t="e">
        <f>SUM(#REF!)</f>
        <v>#REF!</v>
      </c>
      <c r="C20" s="39">
        <v>103.1</v>
      </c>
      <c r="D20" s="38">
        <v>109.4</v>
      </c>
      <c r="E20" s="40">
        <v>4419.5</v>
      </c>
      <c r="F20" s="41">
        <v>113.1</v>
      </c>
      <c r="G20" s="41">
        <v>107.5</v>
      </c>
      <c r="H20" s="40">
        <v>5044</v>
      </c>
      <c r="I20" s="41">
        <v>101</v>
      </c>
      <c r="J20" s="41">
        <v>113</v>
      </c>
      <c r="K20" s="40">
        <f>SUM(H20*L20*M20/10000)</f>
        <v>5635.1568</v>
      </c>
      <c r="L20" s="41">
        <v>105</v>
      </c>
      <c r="M20" s="41">
        <v>106.4</v>
      </c>
      <c r="N20" s="40">
        <f>SUM(K20*O20*P20/10000)</f>
        <v>6379.335607008001</v>
      </c>
      <c r="O20" s="41">
        <v>107</v>
      </c>
      <c r="P20" s="41">
        <v>105.8</v>
      </c>
      <c r="Q20" s="40">
        <f>SUM(N20*R20*S20/10000)</f>
        <v>7275.504673080484</v>
      </c>
      <c r="R20" s="41">
        <v>108</v>
      </c>
      <c r="S20" s="32">
        <v>105.6</v>
      </c>
    </row>
    <row r="21" spans="1:19" s="42" customFormat="1" ht="13.5" customHeight="1">
      <c r="A21" s="13" t="s">
        <v>46</v>
      </c>
      <c r="B21" s="38" t="e">
        <f>SUM(#REF!)</f>
        <v>#REF!</v>
      </c>
      <c r="C21" s="39">
        <v>105.7</v>
      </c>
      <c r="D21" s="38">
        <v>109.4</v>
      </c>
      <c r="E21" s="40">
        <v>5803.4</v>
      </c>
      <c r="F21" s="41">
        <v>113.7</v>
      </c>
      <c r="G21" s="41">
        <v>107.5</v>
      </c>
      <c r="H21" s="40">
        <v>6755</v>
      </c>
      <c r="I21" s="41">
        <v>103</v>
      </c>
      <c r="J21" s="41">
        <v>113</v>
      </c>
      <c r="K21" s="40">
        <v>7546</v>
      </c>
      <c r="L21" s="41">
        <v>105</v>
      </c>
      <c r="M21" s="41">
        <v>106.4</v>
      </c>
      <c r="N21" s="40">
        <f>SUM(K21*O21*P21/10000)</f>
        <v>8542.52476</v>
      </c>
      <c r="O21" s="41">
        <v>107</v>
      </c>
      <c r="P21" s="41">
        <v>105.8</v>
      </c>
      <c r="Q21" s="40">
        <f>SUM(N21*R21*S21/10000)</f>
        <v>9742.578638284802</v>
      </c>
      <c r="R21" s="41">
        <v>108</v>
      </c>
      <c r="S21" s="32">
        <v>105.6</v>
      </c>
    </row>
    <row r="22" spans="1:19" s="42" customFormat="1" ht="18" customHeight="1">
      <c r="A22" s="13" t="s">
        <v>47</v>
      </c>
      <c r="B22" s="38" t="e">
        <f>SUM(#REF!)</f>
        <v>#REF!</v>
      </c>
      <c r="C22" s="39">
        <v>101.5</v>
      </c>
      <c r="D22" s="38">
        <v>109.4</v>
      </c>
      <c r="E22" s="40">
        <v>5099.9</v>
      </c>
      <c r="F22" s="41">
        <v>112.5</v>
      </c>
      <c r="G22" s="41">
        <v>107.5</v>
      </c>
      <c r="H22" s="40">
        <v>5993</v>
      </c>
      <c r="I22" s="41">
        <v>104</v>
      </c>
      <c r="J22" s="41">
        <v>113</v>
      </c>
      <c r="K22" s="40">
        <v>6696</v>
      </c>
      <c r="L22" s="41">
        <v>105</v>
      </c>
      <c r="M22" s="41">
        <v>106.4</v>
      </c>
      <c r="N22" s="40">
        <f>SUM(K22*O22*P22/10000)</f>
        <v>7580.273759999999</v>
      </c>
      <c r="O22" s="41">
        <v>107</v>
      </c>
      <c r="P22" s="41">
        <v>105.8</v>
      </c>
      <c r="Q22" s="40">
        <f>SUM(N22*R22*S22/10000)</f>
        <v>8645.1506178048</v>
      </c>
      <c r="R22" s="41">
        <v>108</v>
      </c>
      <c r="S22" s="32">
        <v>105.6</v>
      </c>
    </row>
    <row r="23" spans="1:19" s="42" customFormat="1" ht="15.75" customHeight="1">
      <c r="A23" s="13" t="s">
        <v>48</v>
      </c>
      <c r="B23" s="38" t="e">
        <f>SUM(#REF!)</f>
        <v>#REF!</v>
      </c>
      <c r="C23" s="39">
        <v>101.3</v>
      </c>
      <c r="D23" s="38">
        <v>109.4</v>
      </c>
      <c r="E23" s="40">
        <v>5739.2</v>
      </c>
      <c r="F23" s="41">
        <v>111.9</v>
      </c>
      <c r="G23" s="41">
        <v>107.5</v>
      </c>
      <c r="H23" s="40">
        <v>6615</v>
      </c>
      <c r="I23" s="41">
        <v>102</v>
      </c>
      <c r="J23" s="41">
        <v>113</v>
      </c>
      <c r="K23" s="40">
        <f>SUM(H23*L23*M23/10000)</f>
        <v>7390.278</v>
      </c>
      <c r="L23" s="41">
        <v>105</v>
      </c>
      <c r="M23" s="41">
        <v>106.4</v>
      </c>
      <c r="N23" s="40">
        <f>SUM(K23*O23*P23/10000)</f>
        <v>8366.23811268</v>
      </c>
      <c r="O23" s="41">
        <v>107</v>
      </c>
      <c r="P23" s="41">
        <v>105.8</v>
      </c>
      <c r="Q23" s="40">
        <v>9541.4</v>
      </c>
      <c r="R23" s="41">
        <v>108</v>
      </c>
      <c r="S23" s="32">
        <v>105.6</v>
      </c>
    </row>
    <row r="24" spans="1:19" s="42" customFormat="1" ht="14.25" customHeight="1">
      <c r="A24" s="13" t="s">
        <v>49</v>
      </c>
      <c r="B24" s="38" t="e">
        <f>SUM(#REF!)</f>
        <v>#REF!</v>
      </c>
      <c r="C24" s="39">
        <v>101.5</v>
      </c>
      <c r="D24" s="38">
        <v>109.4</v>
      </c>
      <c r="E24" s="40">
        <v>4529.6</v>
      </c>
      <c r="F24" s="41">
        <v>114.5</v>
      </c>
      <c r="G24" s="41">
        <v>107.5</v>
      </c>
      <c r="H24" s="40">
        <v>5272</v>
      </c>
      <c r="I24" s="41">
        <v>103</v>
      </c>
      <c r="J24" s="41">
        <v>113</v>
      </c>
      <c r="K24" s="40">
        <f>SUM(H24*L24*M24/10000)</f>
        <v>5889.8784</v>
      </c>
      <c r="L24" s="41">
        <v>105</v>
      </c>
      <c r="M24" s="41">
        <v>106.4</v>
      </c>
      <c r="N24" s="40">
        <f>SUM(K24*O24*P24/10000)</f>
        <v>6667.695741504</v>
      </c>
      <c r="O24" s="41">
        <v>107</v>
      </c>
      <c r="P24" s="41">
        <v>105.8</v>
      </c>
      <c r="Q24" s="40">
        <f>SUM(N24*R24*S24/10000)</f>
        <v>7604.373639270481</v>
      </c>
      <c r="R24" s="41">
        <v>108</v>
      </c>
      <c r="S24" s="32">
        <v>105.6</v>
      </c>
    </row>
    <row r="25" spans="2:18" ht="12.7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2:18" ht="12.7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2:18" ht="12.7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18" ht="12.7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2:18" ht="12.7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2:18" ht="12.7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2:18" ht="12.7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2:18" ht="12.7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18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2:18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2:18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8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2:18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18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2:18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8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2:18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2:18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2:18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2:18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2:18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2:18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2:18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2:18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2:18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2:18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2:18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</sheetData>
  <mergeCells count="8">
    <mergeCell ref="A3:M3"/>
    <mergeCell ref="B5:D5"/>
    <mergeCell ref="E5:G5"/>
    <mergeCell ref="H5:J5"/>
    <mergeCell ref="K5:M5"/>
    <mergeCell ref="N5:P5"/>
    <mergeCell ref="Q5:S5"/>
    <mergeCell ref="A8:D8"/>
  </mergeCells>
  <printOptions/>
  <pageMargins left="0.22986111111111113" right="0.1701388888888889" top="0.8951388888888889" bottom="0.575" header="0.6298611111111111" footer="0.30972222222222223"/>
  <pageSetup horizontalDpi="300" verticalDpi="300" orientation="landscape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A1" sqref="A1"/>
    </sheetView>
  </sheetViews>
  <sheetFormatPr defaultColWidth="9.00390625" defaultRowHeight="12.75"/>
  <cols>
    <col min="1" max="1" width="25.875" style="11" customWidth="1"/>
    <col min="2" max="2" width="0" style="11" hidden="1" customWidth="1"/>
    <col min="3" max="3" width="8.75390625" style="11" customWidth="1"/>
    <col min="4" max="4" width="6.25390625" style="11" customWidth="1"/>
    <col min="5" max="5" width="6.75390625" style="11" customWidth="1"/>
    <col min="6" max="6" width="7.125" style="11" customWidth="1"/>
    <col min="7" max="7" width="6.25390625" style="11" customWidth="1"/>
    <col min="8" max="8" width="6.75390625" style="11" customWidth="1"/>
    <col min="9" max="9" width="7.25390625" style="11" customWidth="1"/>
    <col min="10" max="10" width="6.25390625" style="11" customWidth="1"/>
    <col min="11" max="11" width="6.375" style="11" customWidth="1"/>
    <col min="12" max="12" width="7.375" style="11" customWidth="1"/>
    <col min="13" max="13" width="6.75390625" style="11" customWidth="1"/>
    <col min="14" max="14" width="6.375" style="11" customWidth="1"/>
    <col min="15" max="15" width="7.375" style="11" customWidth="1"/>
    <col min="16" max="16" width="6.75390625" style="11" customWidth="1"/>
    <col min="17" max="17" width="7.75390625" style="11" customWidth="1"/>
    <col min="18" max="20" width="0" style="11" hidden="1" customWidth="1"/>
    <col min="21" max="16384" width="9.125" style="11" customWidth="1"/>
  </cols>
  <sheetData>
    <row r="1" spans="1:18" ht="11.25" customHeight="1">
      <c r="A1" s="44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R1" s="45" t="s">
        <v>50</v>
      </c>
    </row>
    <row r="2" spans="1:18" ht="11.25" customHeight="1">
      <c r="A2" s="44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4"/>
      <c r="N2" s="5"/>
      <c r="O2" s="5"/>
      <c r="R2" s="45"/>
    </row>
    <row r="3" spans="1:20" ht="13.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3.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9"/>
      <c r="T4" s="49"/>
    </row>
    <row r="5" spans="1:20" s="53" customFormat="1" ht="12" customHeight="1">
      <c r="A5" s="12" t="s">
        <v>52</v>
      </c>
      <c r="B5" s="50"/>
      <c r="C5" s="51" t="s">
        <v>53</v>
      </c>
      <c r="D5" s="51"/>
      <c r="E5" s="51"/>
      <c r="F5" s="51" t="s">
        <v>54</v>
      </c>
      <c r="G5" s="51"/>
      <c r="H5" s="51"/>
      <c r="I5" s="51" t="s">
        <v>55</v>
      </c>
      <c r="J5" s="51"/>
      <c r="K5" s="51"/>
      <c r="L5" s="51" t="s">
        <v>56</v>
      </c>
      <c r="M5" s="51"/>
      <c r="N5" s="51"/>
      <c r="O5" s="51" t="s">
        <v>57</v>
      </c>
      <c r="P5" s="51"/>
      <c r="Q5" s="51"/>
      <c r="R5" s="52"/>
      <c r="S5" s="52"/>
      <c r="T5" s="52"/>
    </row>
    <row r="6" spans="1:20" s="53" customFormat="1" ht="7.5" customHeight="1">
      <c r="A6" s="12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4"/>
      <c r="S6" s="55"/>
      <c r="T6" s="56"/>
    </row>
    <row r="7" spans="1:20" s="53" customFormat="1" ht="9.75">
      <c r="A7" s="12"/>
      <c r="B7" s="50"/>
      <c r="C7" s="12" t="s">
        <v>58</v>
      </c>
      <c r="D7" s="12" t="s">
        <v>59</v>
      </c>
      <c r="E7" s="12" t="s">
        <v>60</v>
      </c>
      <c r="F7" s="12" t="s">
        <v>58</v>
      </c>
      <c r="G7" s="12" t="s">
        <v>59</v>
      </c>
      <c r="H7" s="12" t="s">
        <v>60</v>
      </c>
      <c r="I7" s="12" t="s">
        <v>58</v>
      </c>
      <c r="J7" s="12" t="s">
        <v>59</v>
      </c>
      <c r="K7" s="12" t="s">
        <v>60</v>
      </c>
      <c r="L7" s="12" t="s">
        <v>58</v>
      </c>
      <c r="M7" s="12" t="s">
        <v>59</v>
      </c>
      <c r="N7" s="12" t="s">
        <v>60</v>
      </c>
      <c r="O7" s="12" t="s">
        <v>58</v>
      </c>
      <c r="P7" s="12" t="s">
        <v>59</v>
      </c>
      <c r="Q7" s="12" t="s">
        <v>60</v>
      </c>
      <c r="R7" s="57"/>
      <c r="S7" s="57"/>
      <c r="T7" s="57"/>
    </row>
    <row r="8" spans="1:20" ht="10.5">
      <c r="A8" s="12"/>
      <c r="B8" s="9"/>
      <c r="C8" s="12"/>
      <c r="D8" s="12"/>
      <c r="E8" s="12" t="s">
        <v>61</v>
      </c>
      <c r="F8" s="12"/>
      <c r="G8" s="12"/>
      <c r="H8" s="12" t="s">
        <v>61</v>
      </c>
      <c r="I8" s="12"/>
      <c r="J8" s="12"/>
      <c r="K8" s="12" t="s">
        <v>61</v>
      </c>
      <c r="L8" s="12"/>
      <c r="M8" s="12"/>
      <c r="N8" s="12" t="s">
        <v>61</v>
      </c>
      <c r="O8" s="12"/>
      <c r="P8" s="12"/>
      <c r="Q8" s="12" t="s">
        <v>61</v>
      </c>
      <c r="R8" s="57"/>
      <c r="S8" s="57"/>
      <c r="T8" s="57"/>
    </row>
    <row r="9" spans="1:20" s="42" customFormat="1" ht="18.75" customHeight="1">
      <c r="A9" s="58" t="s">
        <v>62</v>
      </c>
      <c r="B9" s="59"/>
      <c r="C9" s="59">
        <f>C11+C27+C37+C41+C46+C49</f>
        <v>129396</v>
      </c>
      <c r="D9" s="59">
        <f>D11+D27+D37+D41+D46+D49</f>
        <v>2046</v>
      </c>
      <c r="E9" s="59">
        <f>C9-D9</f>
        <v>127350</v>
      </c>
      <c r="F9" s="59">
        <f>F11+F27+F37+F41+F46+F49</f>
        <v>132557</v>
      </c>
      <c r="G9" s="59">
        <f>G11+G27+G37+G41+G46+G49</f>
        <v>2075</v>
      </c>
      <c r="H9" s="59">
        <f>F9-G9</f>
        <v>130482</v>
      </c>
      <c r="I9" s="59">
        <f>I11+I27+I37+I41+I46+I49</f>
        <v>144607</v>
      </c>
      <c r="J9" s="59">
        <f>J11+J27+J37+J41+J46+J49</f>
        <v>2005</v>
      </c>
      <c r="K9" s="59">
        <f>I9-J9</f>
        <v>142602</v>
      </c>
      <c r="L9" s="59">
        <f>L11+L27+L37+L41+L46+L49</f>
        <v>153560</v>
      </c>
      <c r="M9" s="59">
        <f>M11+M27+M37+M41+M46+M49</f>
        <v>1850</v>
      </c>
      <c r="N9" s="59">
        <f>L9-M9</f>
        <v>151710</v>
      </c>
      <c r="O9" s="59">
        <f>O11+O27+O37+O41+O46+O49</f>
        <v>170285</v>
      </c>
      <c r="P9" s="59">
        <f>P11+P27+P37+P41+P46+P49</f>
        <v>1700</v>
      </c>
      <c r="Q9" s="59">
        <f>O9-P9</f>
        <v>168585</v>
      </c>
      <c r="R9" s="59"/>
      <c r="S9" s="59"/>
      <c r="T9" s="59"/>
    </row>
    <row r="10" spans="1:20" ht="15" customHeight="1">
      <c r="A10" s="60" t="s">
        <v>63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4" customFormat="1" ht="16.5" customHeight="1">
      <c r="A11" s="61" t="s">
        <v>64</v>
      </c>
      <c r="B11" s="61"/>
      <c r="C11" s="62">
        <f>SUM(C12:C26)</f>
        <v>100426</v>
      </c>
      <c r="D11" s="62">
        <f>SUM(D12:D26)</f>
        <v>0</v>
      </c>
      <c r="E11" s="62">
        <f>SUM(E12:E26)</f>
        <v>100426</v>
      </c>
      <c r="F11" s="62">
        <f>SUM(F12:F26)</f>
        <v>106885</v>
      </c>
      <c r="G11" s="62">
        <f>SUM(G12:G26)</f>
        <v>0</v>
      </c>
      <c r="H11" s="62">
        <f>SUM(H12:H26)</f>
        <v>106885</v>
      </c>
      <c r="I11" s="62">
        <f>SUM(I12:I26)</f>
        <v>115720</v>
      </c>
      <c r="J11" s="62">
        <f>SUM(J12:J26)</f>
        <v>0</v>
      </c>
      <c r="K11" s="62">
        <f>SUM(K12:K26)</f>
        <v>115720</v>
      </c>
      <c r="L11" s="62">
        <f>SUM(L12:L26)</f>
        <v>123180</v>
      </c>
      <c r="M11" s="62">
        <f>SUM(M12:M26)</f>
        <v>0</v>
      </c>
      <c r="N11" s="62">
        <f>SUM(N12:N26)</f>
        <v>123180</v>
      </c>
      <c r="O11" s="62">
        <f>SUM(O12:O26)</f>
        <v>138500</v>
      </c>
      <c r="P11" s="62">
        <f>SUM(P12:P26)</f>
        <v>0</v>
      </c>
      <c r="Q11" s="62">
        <f>SUM(Q12:Q26)</f>
        <v>138500</v>
      </c>
      <c r="R11" s="63"/>
      <c r="S11" s="63"/>
      <c r="T11" s="63"/>
    </row>
    <row r="12" spans="1:20" ht="14.25" customHeight="1">
      <c r="A12" s="65" t="s">
        <v>65</v>
      </c>
      <c r="B12" s="65"/>
      <c r="C12" s="9">
        <v>19066</v>
      </c>
      <c r="D12" s="9"/>
      <c r="E12" s="9">
        <f>C12-D12</f>
        <v>19066</v>
      </c>
      <c r="F12" s="9">
        <v>19200</v>
      </c>
      <c r="G12" s="9"/>
      <c r="H12" s="9">
        <f>F12-G12</f>
        <v>19200</v>
      </c>
      <c r="I12" s="9">
        <v>19500</v>
      </c>
      <c r="J12" s="9"/>
      <c r="K12" s="9">
        <f>I12-J12</f>
        <v>19500</v>
      </c>
      <c r="L12" s="9">
        <v>19800</v>
      </c>
      <c r="M12" s="9"/>
      <c r="N12" s="9">
        <f>L12-M12</f>
        <v>19800</v>
      </c>
      <c r="O12" s="9">
        <v>20000</v>
      </c>
      <c r="P12" s="9"/>
      <c r="Q12" s="9">
        <f>O12-P12</f>
        <v>20000</v>
      </c>
      <c r="R12" s="66"/>
      <c r="S12" s="66"/>
      <c r="T12" s="66"/>
    </row>
    <row r="13" spans="1:20" ht="12" customHeight="1">
      <c r="A13" s="65" t="s">
        <v>66</v>
      </c>
      <c r="B13" s="65"/>
      <c r="C13" s="9">
        <v>8261</v>
      </c>
      <c r="D13" s="9"/>
      <c r="E13" s="9">
        <f>C13-D13</f>
        <v>8261</v>
      </c>
      <c r="F13" s="9">
        <v>8300</v>
      </c>
      <c r="G13" s="9"/>
      <c r="H13" s="9">
        <f>F13-G13</f>
        <v>8300</v>
      </c>
      <c r="I13" s="9">
        <v>8500</v>
      </c>
      <c r="J13" s="9"/>
      <c r="K13" s="9">
        <f>I13-J13</f>
        <v>8500</v>
      </c>
      <c r="L13" s="9">
        <v>8700</v>
      </c>
      <c r="M13" s="9"/>
      <c r="N13" s="9">
        <f>L13-M13</f>
        <v>8700</v>
      </c>
      <c r="O13" s="9">
        <v>9500</v>
      </c>
      <c r="P13" s="9"/>
      <c r="Q13" s="9">
        <f>O13-P13</f>
        <v>9500</v>
      </c>
      <c r="R13" s="66"/>
      <c r="S13" s="66"/>
      <c r="T13" s="66"/>
    </row>
    <row r="14" spans="1:20" ht="12.75" customHeight="1">
      <c r="A14" s="65" t="s">
        <v>67</v>
      </c>
      <c r="B14" s="65"/>
      <c r="C14" s="17" t="s">
        <v>68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3.5" customHeight="1">
      <c r="A15" s="65" t="s">
        <v>69</v>
      </c>
      <c r="B15" s="65"/>
      <c r="C15" s="9">
        <v>10181</v>
      </c>
      <c r="D15" s="9"/>
      <c r="E15" s="9">
        <f>C15-D15</f>
        <v>10181</v>
      </c>
      <c r="F15" s="9">
        <v>10200</v>
      </c>
      <c r="G15" s="9"/>
      <c r="H15" s="9">
        <f>F15-G15</f>
        <v>10200</v>
      </c>
      <c r="I15" s="9">
        <v>10300</v>
      </c>
      <c r="J15" s="9"/>
      <c r="K15" s="9">
        <f>I15-J15</f>
        <v>10300</v>
      </c>
      <c r="L15" s="9">
        <v>10500</v>
      </c>
      <c r="M15" s="9"/>
      <c r="N15" s="9">
        <f>L15-M15</f>
        <v>10500</v>
      </c>
      <c r="O15" s="9">
        <v>10700</v>
      </c>
      <c r="P15" s="9"/>
      <c r="Q15" s="9">
        <f>O15-P15</f>
        <v>10700</v>
      </c>
      <c r="R15" s="66"/>
      <c r="S15" s="66"/>
      <c r="T15" s="66"/>
    </row>
    <row r="16" spans="1:20" ht="13.5" customHeight="1">
      <c r="A16" s="65" t="s">
        <v>70</v>
      </c>
      <c r="B16" s="65"/>
      <c r="C16" s="9">
        <v>4257</v>
      </c>
      <c r="D16" s="9"/>
      <c r="E16" s="9">
        <f>C16-D16</f>
        <v>4257</v>
      </c>
      <c r="F16" s="9">
        <v>4400</v>
      </c>
      <c r="G16" s="9"/>
      <c r="H16" s="9">
        <f>F16-G16</f>
        <v>4400</v>
      </c>
      <c r="I16" s="9">
        <v>4500</v>
      </c>
      <c r="J16" s="9"/>
      <c r="K16" s="9">
        <f>I16-J16</f>
        <v>4500</v>
      </c>
      <c r="L16" s="9">
        <v>4600</v>
      </c>
      <c r="M16" s="9"/>
      <c r="N16" s="9">
        <f>L16-M16</f>
        <v>4600</v>
      </c>
      <c r="O16" s="9">
        <v>5000</v>
      </c>
      <c r="P16" s="9"/>
      <c r="Q16" s="9">
        <f>O16-P16</f>
        <v>5000</v>
      </c>
      <c r="R16" s="66"/>
      <c r="S16" s="66"/>
      <c r="T16" s="66"/>
    </row>
    <row r="17" spans="1:20" ht="12.75" customHeight="1">
      <c r="A17" s="65" t="s">
        <v>71</v>
      </c>
      <c r="B17" s="65"/>
      <c r="C17" s="9">
        <v>5544</v>
      </c>
      <c r="D17" s="9"/>
      <c r="E17" s="9">
        <f>C17-D17</f>
        <v>5544</v>
      </c>
      <c r="F17" s="9">
        <v>5500</v>
      </c>
      <c r="G17" s="9"/>
      <c r="H17" s="9">
        <f>F17-G17</f>
        <v>5500</v>
      </c>
      <c r="I17" s="9">
        <v>6000</v>
      </c>
      <c r="J17" s="9"/>
      <c r="K17" s="9">
        <f>I17-J17</f>
        <v>6000</v>
      </c>
      <c r="L17" s="9">
        <v>8000</v>
      </c>
      <c r="M17" s="9"/>
      <c r="N17" s="9">
        <f>L17-M17</f>
        <v>8000</v>
      </c>
      <c r="O17" s="9">
        <v>13000</v>
      </c>
      <c r="P17" s="9"/>
      <c r="Q17" s="9">
        <f>O17-P17</f>
        <v>13000</v>
      </c>
      <c r="R17" s="66"/>
      <c r="S17" s="66"/>
      <c r="T17" s="66"/>
    </row>
    <row r="18" spans="1:20" ht="12" customHeight="1">
      <c r="A18" s="65" t="s">
        <v>72</v>
      </c>
      <c r="B18" s="65"/>
      <c r="C18" s="17" t="s">
        <v>73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 customHeight="1">
      <c r="A19" s="65" t="s">
        <v>74</v>
      </c>
      <c r="B19" s="65"/>
      <c r="C19" s="9">
        <v>4026</v>
      </c>
      <c r="D19" s="9"/>
      <c r="E19" s="9">
        <f>C19-D19</f>
        <v>4026</v>
      </c>
      <c r="F19" s="9">
        <v>8000</v>
      </c>
      <c r="G19" s="9"/>
      <c r="H19" s="9">
        <f>F19-G19</f>
        <v>8000</v>
      </c>
      <c r="I19" s="9">
        <v>12000</v>
      </c>
      <c r="J19" s="9"/>
      <c r="K19" s="9">
        <f>I19-J19</f>
        <v>12000</v>
      </c>
      <c r="L19" s="9">
        <v>15000</v>
      </c>
      <c r="M19" s="9"/>
      <c r="N19" s="9">
        <f>L19-M19</f>
        <v>15000</v>
      </c>
      <c r="O19" s="9">
        <v>20000</v>
      </c>
      <c r="P19" s="9"/>
      <c r="Q19" s="9">
        <f>O19-P19</f>
        <v>20000</v>
      </c>
      <c r="R19" s="66"/>
      <c r="S19" s="66"/>
      <c r="T19" s="66"/>
    </row>
    <row r="20" spans="1:20" ht="13.5" customHeight="1">
      <c r="A20" s="65" t="s">
        <v>75</v>
      </c>
      <c r="B20" s="65"/>
      <c r="C20" s="9">
        <v>1600</v>
      </c>
      <c r="D20" s="9"/>
      <c r="E20" s="9">
        <f>C20-D20</f>
        <v>1600</v>
      </c>
      <c r="F20" s="9">
        <v>1600</v>
      </c>
      <c r="G20" s="9"/>
      <c r="H20" s="9">
        <f>F20-G20</f>
        <v>1600</v>
      </c>
      <c r="I20" s="9">
        <v>1650</v>
      </c>
      <c r="J20" s="9"/>
      <c r="K20" s="9">
        <f>I20-J20</f>
        <v>1650</v>
      </c>
      <c r="L20" s="9">
        <v>1700</v>
      </c>
      <c r="M20" s="9"/>
      <c r="N20" s="9">
        <f>L20-M20</f>
        <v>1700</v>
      </c>
      <c r="O20" s="9">
        <v>1800</v>
      </c>
      <c r="P20" s="9"/>
      <c r="Q20" s="9">
        <f>O20-P20</f>
        <v>1800</v>
      </c>
      <c r="R20" s="66"/>
      <c r="S20" s="66"/>
      <c r="T20" s="66"/>
    </row>
    <row r="21" spans="1:20" ht="12" customHeight="1">
      <c r="A21" s="65" t="s">
        <v>76</v>
      </c>
      <c r="B21" s="65"/>
      <c r="C21" s="9">
        <v>1498</v>
      </c>
      <c r="D21" s="9"/>
      <c r="E21" s="9">
        <f>C21-D21</f>
        <v>1498</v>
      </c>
      <c r="F21" s="9">
        <v>1500</v>
      </c>
      <c r="G21" s="9"/>
      <c r="H21" s="9">
        <f>F21-G21</f>
        <v>1500</v>
      </c>
      <c r="I21" s="9">
        <v>1550</v>
      </c>
      <c r="J21" s="9"/>
      <c r="K21" s="9">
        <f>I21-J21</f>
        <v>1550</v>
      </c>
      <c r="L21" s="9">
        <v>1600</v>
      </c>
      <c r="M21" s="9"/>
      <c r="N21" s="9">
        <f>L21-M21</f>
        <v>1600</v>
      </c>
      <c r="O21" s="9">
        <v>1700</v>
      </c>
      <c r="P21" s="9"/>
      <c r="Q21" s="9">
        <f>O21-P21</f>
        <v>1700</v>
      </c>
      <c r="R21" s="66"/>
      <c r="S21" s="66"/>
      <c r="T21" s="66"/>
    </row>
    <row r="22" spans="1:20" ht="13.5" customHeight="1">
      <c r="A22" s="65" t="s">
        <v>77</v>
      </c>
      <c r="B22" s="65"/>
      <c r="C22" s="9">
        <v>30352</v>
      </c>
      <c r="D22" s="9"/>
      <c r="E22" s="9">
        <f>C22-D22</f>
        <v>30352</v>
      </c>
      <c r="F22" s="9">
        <v>30500</v>
      </c>
      <c r="G22" s="9"/>
      <c r="H22" s="9">
        <f>F22-G22</f>
        <v>30500</v>
      </c>
      <c r="I22" s="9">
        <v>30700</v>
      </c>
      <c r="J22" s="9"/>
      <c r="K22" s="9">
        <f>I22-J22</f>
        <v>30700</v>
      </c>
      <c r="L22" s="9">
        <v>31000</v>
      </c>
      <c r="M22" s="9"/>
      <c r="N22" s="9">
        <f>L22-M22</f>
        <v>31000</v>
      </c>
      <c r="O22" s="9">
        <v>31400</v>
      </c>
      <c r="P22" s="9"/>
      <c r="Q22" s="9">
        <f>O22-P22</f>
        <v>31400</v>
      </c>
      <c r="R22" s="66"/>
      <c r="S22" s="66"/>
      <c r="T22" s="66"/>
    </row>
    <row r="23" spans="1:20" ht="14.25" customHeight="1">
      <c r="A23" s="65" t="s">
        <v>78</v>
      </c>
      <c r="B23" s="65"/>
      <c r="C23" s="9">
        <v>2017</v>
      </c>
      <c r="D23" s="9"/>
      <c r="E23" s="9">
        <f>C23-D23</f>
        <v>2017</v>
      </c>
      <c r="F23" s="9">
        <v>2020</v>
      </c>
      <c r="G23" s="9"/>
      <c r="H23" s="9">
        <f>F23-G23</f>
        <v>2020</v>
      </c>
      <c r="I23" s="9">
        <v>2050</v>
      </c>
      <c r="J23" s="9"/>
      <c r="K23" s="9">
        <f>I23-J23</f>
        <v>2050</v>
      </c>
      <c r="L23" s="9">
        <v>2100</v>
      </c>
      <c r="M23" s="9"/>
      <c r="N23" s="9">
        <f>L23-M23</f>
        <v>2100</v>
      </c>
      <c r="O23" s="9">
        <v>2200</v>
      </c>
      <c r="P23" s="9"/>
      <c r="Q23" s="9">
        <f>O23-P23</f>
        <v>2200</v>
      </c>
      <c r="R23" s="66"/>
      <c r="S23" s="66"/>
      <c r="T23" s="66"/>
    </row>
    <row r="24" spans="1:20" ht="13.5" customHeight="1">
      <c r="A24" s="65" t="s">
        <v>79</v>
      </c>
      <c r="B24" s="65"/>
      <c r="C24" s="9">
        <v>13194</v>
      </c>
      <c r="D24" s="9"/>
      <c r="E24" s="9">
        <f>C24-D24</f>
        <v>13194</v>
      </c>
      <c r="F24" s="9">
        <v>13500</v>
      </c>
      <c r="G24" s="9"/>
      <c r="H24" s="9">
        <f>F24-G24</f>
        <v>13500</v>
      </c>
      <c r="I24" s="9">
        <v>13800</v>
      </c>
      <c r="J24" s="9"/>
      <c r="K24" s="9">
        <f>I24-J24</f>
        <v>13800</v>
      </c>
      <c r="L24" s="9">
        <v>14000</v>
      </c>
      <c r="M24" s="9"/>
      <c r="N24" s="9">
        <f>L24-M24</f>
        <v>14000</v>
      </c>
      <c r="O24" s="9">
        <v>15000</v>
      </c>
      <c r="P24" s="9"/>
      <c r="Q24" s="9">
        <f>O24-P24</f>
        <v>15000</v>
      </c>
      <c r="R24" s="66"/>
      <c r="S24" s="66"/>
      <c r="T24" s="66"/>
    </row>
    <row r="25" spans="1:20" ht="14.25" customHeight="1">
      <c r="A25" s="67" t="s">
        <v>80</v>
      </c>
      <c r="B25" s="65"/>
      <c r="C25" s="9">
        <v>162</v>
      </c>
      <c r="D25" s="9"/>
      <c r="E25" s="9">
        <f>C25-D25</f>
        <v>162</v>
      </c>
      <c r="F25" s="9">
        <v>165</v>
      </c>
      <c r="G25" s="9"/>
      <c r="H25" s="9">
        <f>F25-G25</f>
        <v>165</v>
      </c>
      <c r="I25" s="9">
        <v>170</v>
      </c>
      <c r="J25" s="9"/>
      <c r="K25" s="9">
        <f>I25-J25</f>
        <v>170</v>
      </c>
      <c r="L25" s="9">
        <v>180</v>
      </c>
      <c r="M25" s="9"/>
      <c r="N25" s="9">
        <f>L25-M25</f>
        <v>180</v>
      </c>
      <c r="O25" s="9">
        <v>200</v>
      </c>
      <c r="P25" s="9"/>
      <c r="Q25" s="9">
        <f>O25-P25</f>
        <v>200</v>
      </c>
      <c r="R25" s="66"/>
      <c r="S25" s="66"/>
      <c r="T25" s="66"/>
    </row>
    <row r="26" spans="1:20" ht="14.25" customHeight="1">
      <c r="A26" s="65" t="s">
        <v>81</v>
      </c>
      <c r="B26" s="65"/>
      <c r="C26" s="9">
        <v>268</v>
      </c>
      <c r="D26" s="9"/>
      <c r="E26" s="9">
        <f>C26-D26</f>
        <v>268</v>
      </c>
      <c r="F26" s="9">
        <v>2000</v>
      </c>
      <c r="G26" s="9"/>
      <c r="H26" s="9">
        <f>F26-G26</f>
        <v>2000</v>
      </c>
      <c r="I26" s="9">
        <v>5000</v>
      </c>
      <c r="J26" s="9"/>
      <c r="K26" s="9">
        <f>I26-J26</f>
        <v>5000</v>
      </c>
      <c r="L26" s="9">
        <v>6000</v>
      </c>
      <c r="M26" s="9"/>
      <c r="N26" s="9">
        <f>L26-M26</f>
        <v>6000</v>
      </c>
      <c r="O26" s="9">
        <v>8000</v>
      </c>
      <c r="P26" s="9"/>
      <c r="Q26" s="9">
        <f>O26-P26</f>
        <v>8000</v>
      </c>
      <c r="R26" s="66"/>
      <c r="S26" s="66"/>
      <c r="T26" s="66"/>
    </row>
    <row r="27" spans="1:20" s="64" customFormat="1" ht="23.25" customHeight="1">
      <c r="A27" s="61" t="s">
        <v>82</v>
      </c>
      <c r="B27" s="61"/>
      <c r="C27" s="62">
        <f>SUM(C29+C34)</f>
        <v>22788</v>
      </c>
      <c r="D27" s="62">
        <f>SUM(D29+D34)</f>
        <v>1911</v>
      </c>
      <c r="E27" s="62">
        <f>C27-D27</f>
        <v>20877</v>
      </c>
      <c r="F27" s="62">
        <f>SUM(F29+F34)</f>
        <v>19390</v>
      </c>
      <c r="G27" s="62">
        <f>SUM(G29+G34)</f>
        <v>1950</v>
      </c>
      <c r="H27" s="62">
        <f>F27-G27</f>
        <v>17440</v>
      </c>
      <c r="I27" s="62">
        <f>SUM(I29+I34)</f>
        <v>22450</v>
      </c>
      <c r="J27" s="62">
        <f>SUM(J29+J34)</f>
        <v>1900</v>
      </c>
      <c r="K27" s="62">
        <f>I27-J27</f>
        <v>20550</v>
      </c>
      <c r="L27" s="62">
        <f>SUM(L29+L34)</f>
        <v>23520</v>
      </c>
      <c r="M27" s="62">
        <f>SUM(M29+M34)</f>
        <v>1800</v>
      </c>
      <c r="N27" s="62">
        <f>L27-M27</f>
        <v>21720</v>
      </c>
      <c r="O27" s="62">
        <f>SUM(O29+O34)</f>
        <v>24350</v>
      </c>
      <c r="P27" s="62">
        <f>SUM(P29+P34)</f>
        <v>1700</v>
      </c>
      <c r="Q27" s="62">
        <f>O27-P27</f>
        <v>22650</v>
      </c>
      <c r="R27" s="63"/>
      <c r="S27" s="63"/>
      <c r="T27" s="63"/>
    </row>
    <row r="28" spans="1:20" ht="8.25" customHeight="1">
      <c r="A28" s="65" t="s">
        <v>83</v>
      </c>
      <c r="B28" s="6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6"/>
      <c r="S28" s="66"/>
      <c r="T28" s="66"/>
    </row>
    <row r="29" spans="1:20" s="64" customFormat="1" ht="20.25" customHeight="1">
      <c r="A29" s="61" t="s">
        <v>84</v>
      </c>
      <c r="B29" s="61"/>
      <c r="C29" s="62">
        <f>SUM(C30:C33)</f>
        <v>22432</v>
      </c>
      <c r="D29" s="62">
        <f>SUM(D30:D33)</f>
        <v>1911</v>
      </c>
      <c r="E29" s="62">
        <f>C29-D29</f>
        <v>20521</v>
      </c>
      <c r="F29" s="62">
        <f>SUM(F30:F33)</f>
        <v>19000</v>
      </c>
      <c r="G29" s="62">
        <f>SUM(G30:G33)</f>
        <v>1950</v>
      </c>
      <c r="H29" s="62">
        <f>F29-G29</f>
        <v>17050</v>
      </c>
      <c r="I29" s="62">
        <f>SUM(I30:I33)</f>
        <v>22000</v>
      </c>
      <c r="J29" s="62">
        <f>SUM(J30:J33)</f>
        <v>1900</v>
      </c>
      <c r="K29" s="62">
        <f>I29-J29</f>
        <v>20100</v>
      </c>
      <c r="L29" s="62">
        <f>SUM(L30:L33)</f>
        <v>22900</v>
      </c>
      <c r="M29" s="62">
        <f>SUM(M30:M33)</f>
        <v>1800</v>
      </c>
      <c r="N29" s="62">
        <f>L29-M29</f>
        <v>21100</v>
      </c>
      <c r="O29" s="62">
        <f>SUM(O30:O33)</f>
        <v>23500</v>
      </c>
      <c r="P29" s="62">
        <f>SUM(P30:P33)</f>
        <v>1700</v>
      </c>
      <c r="Q29" s="62">
        <f>O29-P29</f>
        <v>21800</v>
      </c>
      <c r="R29" s="63"/>
      <c r="S29" s="63"/>
      <c r="T29" s="63"/>
    </row>
    <row r="30" spans="1:20" ht="13.5" customHeight="1">
      <c r="A30" s="65" t="s">
        <v>85</v>
      </c>
      <c r="B30" s="61"/>
      <c r="C30" s="9" t="s">
        <v>73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68"/>
      <c r="S30" s="66"/>
      <c r="T30" s="66"/>
    </row>
    <row r="31" spans="1:20" ht="13.5" customHeight="1">
      <c r="A31" s="65" t="s">
        <v>86</v>
      </c>
      <c r="B31" s="61"/>
      <c r="C31" s="9" t="s">
        <v>73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8"/>
      <c r="S31" s="66"/>
      <c r="T31" s="66"/>
    </row>
    <row r="32" spans="1:20" ht="15" customHeight="1">
      <c r="A32" s="65" t="s">
        <v>87</v>
      </c>
      <c r="B32" s="61"/>
      <c r="C32" s="9">
        <v>22432</v>
      </c>
      <c r="D32" s="9"/>
      <c r="E32" s="9">
        <f>C32-D32</f>
        <v>22432</v>
      </c>
      <c r="F32" s="9">
        <v>19000</v>
      </c>
      <c r="G32" s="9"/>
      <c r="H32" s="9">
        <f>F32-G32</f>
        <v>19000</v>
      </c>
      <c r="I32" s="9">
        <v>22000</v>
      </c>
      <c r="J32" s="9"/>
      <c r="K32" s="9">
        <f>I32-J32</f>
        <v>22000</v>
      </c>
      <c r="L32" s="9">
        <v>22900</v>
      </c>
      <c r="M32" s="9"/>
      <c r="N32" s="9">
        <f>L32-M32</f>
        <v>22900</v>
      </c>
      <c r="O32" s="9">
        <v>23500</v>
      </c>
      <c r="P32" s="9"/>
      <c r="Q32" s="9">
        <f>O32-P32</f>
        <v>23500</v>
      </c>
      <c r="R32" s="66"/>
      <c r="S32" s="66"/>
      <c r="T32" s="66"/>
    </row>
    <row r="33" spans="1:20" ht="14.25" customHeight="1">
      <c r="A33" s="65" t="s">
        <v>88</v>
      </c>
      <c r="B33" s="61"/>
      <c r="C33" s="9"/>
      <c r="D33" s="9">
        <v>1911</v>
      </c>
      <c r="E33" s="9">
        <f>C33-D33</f>
        <v>-1911</v>
      </c>
      <c r="F33" s="9"/>
      <c r="G33" s="9">
        <v>1950</v>
      </c>
      <c r="H33" s="9">
        <f>F33-G33</f>
        <v>-1950</v>
      </c>
      <c r="I33" s="9"/>
      <c r="J33" s="9">
        <v>1900</v>
      </c>
      <c r="K33" s="9">
        <f>I33-J33</f>
        <v>-1900</v>
      </c>
      <c r="L33" s="9"/>
      <c r="M33" s="9">
        <v>1800</v>
      </c>
      <c r="N33" s="9">
        <f>L33-M33</f>
        <v>-1800</v>
      </c>
      <c r="O33" s="9"/>
      <c r="P33" s="9">
        <v>1700</v>
      </c>
      <c r="Q33" s="9">
        <f>O33-P33</f>
        <v>-1700</v>
      </c>
      <c r="R33" s="66"/>
      <c r="S33" s="66"/>
      <c r="T33" s="66"/>
    </row>
    <row r="34" spans="1:20" s="64" customFormat="1" ht="15" customHeight="1">
      <c r="A34" s="61" t="s">
        <v>89</v>
      </c>
      <c r="B34" s="61"/>
      <c r="C34" s="62">
        <f>SUM(C35:C36)</f>
        <v>356</v>
      </c>
      <c r="D34" s="62">
        <f>SUM(D35:D36)</f>
        <v>0</v>
      </c>
      <c r="E34" s="62">
        <f>C34-D34</f>
        <v>356</v>
      </c>
      <c r="F34" s="62">
        <f>SUM(F35:F36)</f>
        <v>390</v>
      </c>
      <c r="G34" s="62">
        <f>SUM(G35:G36)</f>
        <v>0</v>
      </c>
      <c r="H34" s="62">
        <f>F34-G34</f>
        <v>390</v>
      </c>
      <c r="I34" s="62">
        <f>SUM(I35:I36)</f>
        <v>450</v>
      </c>
      <c r="J34" s="62">
        <f>SUM(J35:J36)</f>
        <v>0</v>
      </c>
      <c r="K34" s="62">
        <f>I34-J34</f>
        <v>450</v>
      </c>
      <c r="L34" s="62">
        <f>SUM(L35:L36)</f>
        <v>620</v>
      </c>
      <c r="M34" s="62">
        <f>SUM(M35:M36)</f>
        <v>0</v>
      </c>
      <c r="N34" s="62">
        <f>L34-M34</f>
        <v>620</v>
      </c>
      <c r="O34" s="62">
        <f>SUM(O35:O36)</f>
        <v>850</v>
      </c>
      <c r="P34" s="62">
        <f>SUM(P35:P36)</f>
        <v>0</v>
      </c>
      <c r="Q34" s="62">
        <f>O34-P34</f>
        <v>850</v>
      </c>
      <c r="R34" s="63"/>
      <c r="S34" s="63"/>
      <c r="T34" s="63"/>
    </row>
    <row r="35" spans="1:20" ht="14.25" customHeight="1">
      <c r="A35" s="65" t="s">
        <v>90</v>
      </c>
      <c r="B35" s="61"/>
      <c r="C35" s="9">
        <v>273</v>
      </c>
      <c r="D35" s="9"/>
      <c r="E35" s="9">
        <f>C35-D35</f>
        <v>273</v>
      </c>
      <c r="F35" s="9">
        <v>300</v>
      </c>
      <c r="G35" s="9"/>
      <c r="H35" s="9">
        <f>F35-G35</f>
        <v>300</v>
      </c>
      <c r="I35" s="9">
        <v>350</v>
      </c>
      <c r="J35" s="9"/>
      <c r="K35" s="9">
        <f>I35-J35</f>
        <v>350</v>
      </c>
      <c r="L35" s="9">
        <v>500</v>
      </c>
      <c r="M35" s="9"/>
      <c r="N35" s="9">
        <f>L35-M35</f>
        <v>500</v>
      </c>
      <c r="O35" s="9">
        <v>700</v>
      </c>
      <c r="P35" s="9"/>
      <c r="Q35" s="9">
        <f>O35-P35</f>
        <v>700</v>
      </c>
      <c r="R35" s="66"/>
      <c r="S35" s="66"/>
      <c r="T35" s="66"/>
    </row>
    <row r="36" spans="1:20" ht="15.75" customHeight="1">
      <c r="A36" s="65" t="s">
        <v>91</v>
      </c>
      <c r="B36" s="61"/>
      <c r="C36" s="9">
        <v>83</v>
      </c>
      <c r="D36" s="9"/>
      <c r="E36" s="9">
        <f>C36-D36</f>
        <v>83</v>
      </c>
      <c r="F36" s="9">
        <v>90</v>
      </c>
      <c r="G36" s="9"/>
      <c r="H36" s="9">
        <f>F36-G36</f>
        <v>90</v>
      </c>
      <c r="I36" s="9">
        <v>100</v>
      </c>
      <c r="J36" s="9"/>
      <c r="K36" s="9">
        <f>I36-J36</f>
        <v>100</v>
      </c>
      <c r="L36" s="9">
        <v>120</v>
      </c>
      <c r="M36" s="9"/>
      <c r="N36" s="9">
        <f>L36-M36</f>
        <v>120</v>
      </c>
      <c r="O36" s="9">
        <v>150</v>
      </c>
      <c r="P36" s="9"/>
      <c r="Q36" s="9">
        <f>O36-P36</f>
        <v>150</v>
      </c>
      <c r="R36" s="66"/>
      <c r="S36" s="66"/>
      <c r="T36" s="66"/>
    </row>
    <row r="37" spans="1:20" s="64" customFormat="1" ht="18" customHeight="1">
      <c r="A37" s="69" t="s">
        <v>92</v>
      </c>
      <c r="B37" s="69"/>
      <c r="C37" s="62">
        <f>SUM(C38:C40)</f>
        <v>2341</v>
      </c>
      <c r="D37" s="62">
        <f>SUM(D38:D40)</f>
        <v>0</v>
      </c>
      <c r="E37" s="62">
        <f>C37-D37</f>
        <v>2341</v>
      </c>
      <c r="F37" s="62">
        <f>SUM(F38:F40)</f>
        <v>2395</v>
      </c>
      <c r="G37" s="62">
        <f>SUM(G38:G40)</f>
        <v>0</v>
      </c>
      <c r="H37" s="62">
        <f>F37-G37</f>
        <v>2395</v>
      </c>
      <c r="I37" s="62">
        <f>SUM(I38:I40)</f>
        <v>2450</v>
      </c>
      <c r="J37" s="62">
        <f>SUM(J38:J40)</f>
        <v>0</v>
      </c>
      <c r="K37" s="62">
        <f>I37-J37</f>
        <v>2450</v>
      </c>
      <c r="L37" s="62">
        <f>SUM(L38:L40)</f>
        <v>2550</v>
      </c>
      <c r="M37" s="62">
        <f>SUM(M38:M40)</f>
        <v>0</v>
      </c>
      <c r="N37" s="62">
        <f>L37-M37</f>
        <v>2550</v>
      </c>
      <c r="O37" s="62">
        <f>SUM(O38:O40)</f>
        <v>2800</v>
      </c>
      <c r="P37" s="62">
        <f>SUM(P38:P40)</f>
        <v>0</v>
      </c>
      <c r="Q37" s="62">
        <f>O37-P37</f>
        <v>2800</v>
      </c>
      <c r="R37" s="63"/>
      <c r="S37" s="63"/>
      <c r="T37" s="63"/>
    </row>
    <row r="38" spans="1:20" ht="15" customHeight="1">
      <c r="A38" s="67" t="s">
        <v>93</v>
      </c>
      <c r="B38" s="67"/>
      <c r="C38" s="9">
        <v>2100</v>
      </c>
      <c r="D38" s="9"/>
      <c r="E38" s="9">
        <f>C38-D38</f>
        <v>2100</v>
      </c>
      <c r="F38" s="9">
        <v>2120</v>
      </c>
      <c r="G38" s="9"/>
      <c r="H38" s="9">
        <f>F38-G38</f>
        <v>2120</v>
      </c>
      <c r="I38" s="9">
        <v>2150</v>
      </c>
      <c r="J38" s="9"/>
      <c r="K38" s="9">
        <f>I38-J38</f>
        <v>2150</v>
      </c>
      <c r="L38" s="9">
        <v>2200</v>
      </c>
      <c r="M38" s="9"/>
      <c r="N38" s="9">
        <f>L38-M38</f>
        <v>2200</v>
      </c>
      <c r="O38" s="9">
        <v>2300</v>
      </c>
      <c r="P38" s="9"/>
      <c r="Q38" s="9">
        <f>O38-P38</f>
        <v>2300</v>
      </c>
      <c r="R38" s="66"/>
      <c r="S38" s="66"/>
      <c r="T38" s="66"/>
    </row>
    <row r="39" spans="1:20" ht="15" customHeight="1">
      <c r="A39" s="67" t="s">
        <v>94</v>
      </c>
      <c r="B39" s="67"/>
      <c r="C39" s="9">
        <v>224</v>
      </c>
      <c r="D39" s="9"/>
      <c r="E39" s="9">
        <f>C39-D39</f>
        <v>224</v>
      </c>
      <c r="F39" s="9">
        <v>225</v>
      </c>
      <c r="G39" s="9"/>
      <c r="H39" s="9">
        <f>F39-G39</f>
        <v>225</v>
      </c>
      <c r="I39" s="9">
        <v>230</v>
      </c>
      <c r="J39" s="9"/>
      <c r="K39" s="9">
        <f>I39-J39</f>
        <v>230</v>
      </c>
      <c r="L39" s="9">
        <v>250</v>
      </c>
      <c r="M39" s="9"/>
      <c r="N39" s="9">
        <f>L39-M39</f>
        <v>250</v>
      </c>
      <c r="O39" s="9">
        <v>300</v>
      </c>
      <c r="P39" s="9"/>
      <c r="Q39" s="9">
        <f>O39-P39</f>
        <v>300</v>
      </c>
      <c r="R39" s="66"/>
      <c r="S39" s="66"/>
      <c r="T39" s="66"/>
    </row>
    <row r="40" spans="1:20" ht="14.25" customHeight="1">
      <c r="A40" s="67" t="s">
        <v>95</v>
      </c>
      <c r="B40" s="67"/>
      <c r="C40" s="9">
        <v>17</v>
      </c>
      <c r="D40" s="9"/>
      <c r="E40" s="9">
        <f>C40-D40</f>
        <v>17</v>
      </c>
      <c r="F40" s="9">
        <v>50</v>
      </c>
      <c r="G40" s="9"/>
      <c r="H40" s="9">
        <f>F40-G40</f>
        <v>50</v>
      </c>
      <c r="I40" s="9">
        <v>70</v>
      </c>
      <c r="J40" s="9"/>
      <c r="K40" s="9">
        <f>I40-J40</f>
        <v>70</v>
      </c>
      <c r="L40" s="9">
        <v>100</v>
      </c>
      <c r="M40" s="9"/>
      <c r="N40" s="9">
        <f>L40-M40</f>
        <v>100</v>
      </c>
      <c r="O40" s="9">
        <v>200</v>
      </c>
      <c r="P40" s="9"/>
      <c r="Q40" s="9">
        <f>O40-P40</f>
        <v>200</v>
      </c>
      <c r="R40" s="66"/>
      <c r="S40" s="66"/>
      <c r="T40" s="66"/>
    </row>
    <row r="41" spans="1:20" s="64" customFormat="1" ht="15.75" customHeight="1">
      <c r="A41" s="69" t="s">
        <v>96</v>
      </c>
      <c r="B41" s="69"/>
      <c r="C41" s="62">
        <f>SUM(C42:C45)</f>
        <v>2347</v>
      </c>
      <c r="D41" s="62">
        <f>SUM(D42:D45)</f>
        <v>0</v>
      </c>
      <c r="E41" s="62">
        <f>C41-D41</f>
        <v>2347</v>
      </c>
      <c r="F41" s="62">
        <f>SUM(F42:F45)</f>
        <v>2382</v>
      </c>
      <c r="G41" s="62">
        <f>SUM(G42:G45)</f>
        <v>0</v>
      </c>
      <c r="H41" s="62">
        <f>F41-G41</f>
        <v>2382</v>
      </c>
      <c r="I41" s="62">
        <f>SUM(I42:I45)</f>
        <v>2462</v>
      </c>
      <c r="J41" s="62">
        <f>SUM(J42:J45)</f>
        <v>0</v>
      </c>
      <c r="K41" s="62">
        <f>I41-J41</f>
        <v>2462</v>
      </c>
      <c r="L41" s="62">
        <f>SUM(L42:L45)</f>
        <v>2675</v>
      </c>
      <c r="M41" s="62">
        <f>SUM(M42:M45)</f>
        <v>0</v>
      </c>
      <c r="N41" s="62">
        <f>L41-M41</f>
        <v>2675</v>
      </c>
      <c r="O41" s="62">
        <f>SUM(O42:O45)</f>
        <v>2885</v>
      </c>
      <c r="P41" s="62">
        <f>SUM(P42:P45)</f>
        <v>0</v>
      </c>
      <c r="Q41" s="62">
        <f>O41-P41</f>
        <v>2885</v>
      </c>
      <c r="R41" s="63"/>
      <c r="S41" s="63"/>
      <c r="T41" s="63"/>
    </row>
    <row r="42" spans="1:20" ht="16.5" customHeight="1">
      <c r="A42" s="67" t="s">
        <v>97</v>
      </c>
      <c r="B42" s="67"/>
      <c r="C42" s="9">
        <v>1346</v>
      </c>
      <c r="D42" s="9"/>
      <c r="E42" s="9">
        <f>C42-D42</f>
        <v>1346</v>
      </c>
      <c r="F42" s="9">
        <v>1370</v>
      </c>
      <c r="G42" s="9"/>
      <c r="H42" s="9">
        <f>F42-G42</f>
        <v>1370</v>
      </c>
      <c r="I42" s="9">
        <v>1400</v>
      </c>
      <c r="J42" s="9"/>
      <c r="K42" s="9">
        <f>I42-J42</f>
        <v>1400</v>
      </c>
      <c r="L42" s="9">
        <v>1500</v>
      </c>
      <c r="M42" s="9"/>
      <c r="N42" s="9">
        <f>L42-M42</f>
        <v>1500</v>
      </c>
      <c r="O42" s="9">
        <v>1600</v>
      </c>
      <c r="P42" s="9"/>
      <c r="Q42" s="9">
        <f>O42-P42</f>
        <v>1600</v>
      </c>
      <c r="R42" s="66"/>
      <c r="S42" s="66"/>
      <c r="T42" s="66"/>
    </row>
    <row r="43" spans="1:20" ht="12.75" customHeight="1">
      <c r="A43" s="67" t="s">
        <v>98</v>
      </c>
      <c r="B43" s="67"/>
      <c r="C43" s="9">
        <v>850</v>
      </c>
      <c r="D43" s="9"/>
      <c r="E43" s="9">
        <f>C43-D43</f>
        <v>850</v>
      </c>
      <c r="F43" s="9">
        <v>860</v>
      </c>
      <c r="G43" s="9"/>
      <c r="H43" s="9">
        <f>F43-G43</f>
        <v>860</v>
      </c>
      <c r="I43" s="9">
        <v>900</v>
      </c>
      <c r="J43" s="9"/>
      <c r="K43" s="9">
        <f>I43-J43</f>
        <v>900</v>
      </c>
      <c r="L43" s="9">
        <v>1000</v>
      </c>
      <c r="M43" s="9"/>
      <c r="N43" s="9">
        <f>L43-M43</f>
        <v>1000</v>
      </c>
      <c r="O43" s="9">
        <v>1100</v>
      </c>
      <c r="P43" s="9"/>
      <c r="Q43" s="9">
        <f>O43-P43</f>
        <v>1100</v>
      </c>
      <c r="R43" s="66"/>
      <c r="S43" s="66"/>
      <c r="T43" s="66"/>
    </row>
    <row r="44" spans="1:20" ht="12" customHeight="1">
      <c r="A44" s="67" t="s">
        <v>99</v>
      </c>
      <c r="B44" s="67"/>
      <c r="C44" s="9">
        <v>149</v>
      </c>
      <c r="D44" s="9"/>
      <c r="E44" s="9">
        <f>C44-D44</f>
        <v>149</v>
      </c>
      <c r="F44" s="9">
        <v>150</v>
      </c>
      <c r="G44" s="9"/>
      <c r="H44" s="9">
        <f>F44-G44</f>
        <v>150</v>
      </c>
      <c r="I44" s="9">
        <v>160</v>
      </c>
      <c r="J44" s="9"/>
      <c r="K44" s="9">
        <f>I44-J44</f>
        <v>160</v>
      </c>
      <c r="L44" s="9">
        <v>170</v>
      </c>
      <c r="M44" s="9"/>
      <c r="N44" s="9">
        <f>L44-M44</f>
        <v>170</v>
      </c>
      <c r="O44" s="9">
        <v>180</v>
      </c>
      <c r="P44" s="9"/>
      <c r="Q44" s="9">
        <f>O44-P44</f>
        <v>180</v>
      </c>
      <c r="R44" s="66"/>
      <c r="S44" s="66"/>
      <c r="T44" s="66"/>
    </row>
    <row r="45" spans="1:20" ht="12.75" customHeight="1">
      <c r="A45" s="67" t="s">
        <v>100</v>
      </c>
      <c r="B45" s="67"/>
      <c r="C45" s="9">
        <v>2</v>
      </c>
      <c r="D45" s="9"/>
      <c r="E45" s="9">
        <f>C45-D45</f>
        <v>2</v>
      </c>
      <c r="F45" s="9">
        <v>2</v>
      </c>
      <c r="G45" s="9"/>
      <c r="H45" s="9">
        <f>F45-G45</f>
        <v>2</v>
      </c>
      <c r="I45" s="9">
        <v>2</v>
      </c>
      <c r="J45" s="9"/>
      <c r="K45" s="9">
        <f>I45-J45</f>
        <v>2</v>
      </c>
      <c r="L45" s="9">
        <v>5</v>
      </c>
      <c r="M45" s="9"/>
      <c r="N45" s="9">
        <f>L45-M45</f>
        <v>5</v>
      </c>
      <c r="O45" s="9">
        <v>5</v>
      </c>
      <c r="P45" s="9"/>
      <c r="Q45" s="9">
        <f>O45-P45</f>
        <v>5</v>
      </c>
      <c r="R45" s="66"/>
      <c r="S45" s="66"/>
      <c r="T45" s="66"/>
    </row>
    <row r="46" spans="1:20" s="64" customFormat="1" ht="18" customHeight="1">
      <c r="A46" s="69" t="s">
        <v>101</v>
      </c>
      <c r="B46" s="62"/>
      <c r="C46" s="62">
        <f>SUM(C47:C48)</f>
        <v>888</v>
      </c>
      <c r="D46" s="62">
        <f>SUM(D47:D48)</f>
        <v>0</v>
      </c>
      <c r="E46" s="62">
        <f>C46-D46</f>
        <v>888</v>
      </c>
      <c r="F46" s="62">
        <f>SUM(F47:F48)</f>
        <v>890</v>
      </c>
      <c r="G46" s="62">
        <f>SUM(G47:G48)</f>
        <v>0</v>
      </c>
      <c r="H46" s="62">
        <f>F46-G46</f>
        <v>890</v>
      </c>
      <c r="I46" s="62">
        <f>SUM(I47:I48)</f>
        <v>900</v>
      </c>
      <c r="J46" s="62">
        <f>SUM(J47:J48)</f>
        <v>0</v>
      </c>
      <c r="K46" s="62">
        <f>I46-J46</f>
        <v>900</v>
      </c>
      <c r="L46" s="62">
        <f>SUM(L47:L48)</f>
        <v>950</v>
      </c>
      <c r="M46" s="62">
        <f>SUM(M47:M48)</f>
        <v>0</v>
      </c>
      <c r="N46" s="62">
        <f>L46-M46</f>
        <v>950</v>
      </c>
      <c r="O46" s="62">
        <f>SUM(O47:O48)</f>
        <v>1000</v>
      </c>
      <c r="P46" s="62">
        <f>SUM(P47:P48)</f>
        <v>0</v>
      </c>
      <c r="Q46" s="62">
        <f>O46-P46</f>
        <v>1000</v>
      </c>
      <c r="R46" s="63"/>
      <c r="S46" s="63"/>
      <c r="T46" s="63"/>
    </row>
    <row r="47" spans="1:20" ht="15.75" customHeight="1">
      <c r="A47" s="67" t="s">
        <v>102</v>
      </c>
      <c r="B47" s="62"/>
      <c r="C47" s="9">
        <v>888</v>
      </c>
      <c r="D47" s="9"/>
      <c r="E47" s="9">
        <f>C47-D47</f>
        <v>888</v>
      </c>
      <c r="F47" s="9">
        <v>890</v>
      </c>
      <c r="G47" s="9"/>
      <c r="H47" s="9">
        <f>F47-G47</f>
        <v>890</v>
      </c>
      <c r="I47" s="9">
        <v>900</v>
      </c>
      <c r="J47" s="9"/>
      <c r="K47" s="9">
        <f>I47-J47</f>
        <v>900</v>
      </c>
      <c r="L47" s="9">
        <v>950</v>
      </c>
      <c r="M47" s="9"/>
      <c r="N47" s="9">
        <f>L47-M47</f>
        <v>950</v>
      </c>
      <c r="O47" s="9">
        <v>1000</v>
      </c>
      <c r="P47" s="9"/>
      <c r="Q47" s="9">
        <f>O47-P47</f>
        <v>1000</v>
      </c>
      <c r="R47" s="66"/>
      <c r="S47" s="66"/>
      <c r="T47" s="66"/>
    </row>
    <row r="48" spans="1:20" ht="12.75" customHeight="1">
      <c r="A48" s="67" t="s">
        <v>103</v>
      </c>
      <c r="B48" s="62"/>
      <c r="C48" s="9" t="s">
        <v>73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6"/>
      <c r="S48" s="66"/>
      <c r="T48" s="66"/>
    </row>
    <row r="49" spans="1:20" s="64" customFormat="1" ht="17.25" customHeight="1">
      <c r="A49" s="69" t="s">
        <v>104</v>
      </c>
      <c r="B49" s="62"/>
      <c r="C49" s="62">
        <f>SUM(C50:C53)</f>
        <v>606</v>
      </c>
      <c r="D49" s="62">
        <f>SUM(D50:D53)</f>
        <v>135</v>
      </c>
      <c r="E49" s="62">
        <f>C49-D49</f>
        <v>471</v>
      </c>
      <c r="F49" s="62">
        <f>SUM(F50:F53)</f>
        <v>615</v>
      </c>
      <c r="G49" s="62">
        <f>SUM(G50:G53)</f>
        <v>125</v>
      </c>
      <c r="H49" s="62">
        <f>F49-G49</f>
        <v>490</v>
      </c>
      <c r="I49" s="62">
        <f>SUM(I50:I53)</f>
        <v>625</v>
      </c>
      <c r="J49" s="62">
        <f>SUM(J50:J53)</f>
        <v>105</v>
      </c>
      <c r="K49" s="62">
        <f>I49-J49</f>
        <v>520</v>
      </c>
      <c r="L49" s="62">
        <f>SUM(L50:L53)</f>
        <v>685</v>
      </c>
      <c r="M49" s="62">
        <f>SUM(M50:M53)</f>
        <v>50</v>
      </c>
      <c r="N49" s="62">
        <f>L49-M49</f>
        <v>635</v>
      </c>
      <c r="O49" s="62">
        <f>SUM(O50:O53)</f>
        <v>750</v>
      </c>
      <c r="P49" s="62">
        <f>SUM(P50:P53)</f>
        <v>0</v>
      </c>
      <c r="Q49" s="62">
        <f>O49-P49</f>
        <v>750</v>
      </c>
      <c r="R49" s="63"/>
      <c r="S49" s="63"/>
      <c r="T49" s="63"/>
    </row>
    <row r="50" spans="1:20" ht="14.25" customHeight="1">
      <c r="A50" s="67" t="s">
        <v>105</v>
      </c>
      <c r="B50" s="62"/>
      <c r="C50" s="9">
        <v>590</v>
      </c>
      <c r="D50" s="9"/>
      <c r="E50" s="9">
        <f>C50-D50</f>
        <v>590</v>
      </c>
      <c r="F50" s="9">
        <v>595</v>
      </c>
      <c r="G50" s="9"/>
      <c r="H50" s="9">
        <f>F50-G50</f>
        <v>595</v>
      </c>
      <c r="I50" s="9">
        <v>600</v>
      </c>
      <c r="J50" s="9"/>
      <c r="K50" s="9">
        <f>I50-J50</f>
        <v>600</v>
      </c>
      <c r="L50" s="9">
        <v>650</v>
      </c>
      <c r="M50" s="9"/>
      <c r="N50" s="9">
        <f>L50-M50</f>
        <v>650</v>
      </c>
      <c r="O50" s="9">
        <v>700</v>
      </c>
      <c r="P50" s="9"/>
      <c r="Q50" s="9">
        <f>O50-P50</f>
        <v>700</v>
      </c>
      <c r="R50" s="66"/>
      <c r="S50" s="66"/>
      <c r="T50" s="66"/>
    </row>
    <row r="51" spans="1:20" ht="12.75" customHeight="1">
      <c r="A51" s="67" t="s">
        <v>106</v>
      </c>
      <c r="B51" s="62"/>
      <c r="C51" s="9"/>
      <c r="D51" s="9">
        <v>6</v>
      </c>
      <c r="E51" s="9">
        <f>C51-D51</f>
        <v>-6</v>
      </c>
      <c r="F51" s="9"/>
      <c r="G51" s="9">
        <v>5</v>
      </c>
      <c r="H51" s="9">
        <f>F51-G51</f>
        <v>-5</v>
      </c>
      <c r="I51" s="9"/>
      <c r="J51" s="9">
        <v>5</v>
      </c>
      <c r="K51" s="9">
        <f>I51-J51</f>
        <v>-5</v>
      </c>
      <c r="L51" s="9">
        <v>5</v>
      </c>
      <c r="M51" s="9"/>
      <c r="N51" s="9">
        <f>L51-M51</f>
        <v>5</v>
      </c>
      <c r="O51" s="9">
        <v>10</v>
      </c>
      <c r="P51" s="9"/>
      <c r="Q51" s="9">
        <f>O51-P51</f>
        <v>10</v>
      </c>
      <c r="R51" s="66"/>
      <c r="S51" s="66"/>
      <c r="T51" s="66"/>
    </row>
    <row r="52" spans="1:20" ht="12" customHeight="1">
      <c r="A52" s="67" t="s">
        <v>107</v>
      </c>
      <c r="B52" s="62"/>
      <c r="C52" s="9">
        <v>16</v>
      </c>
      <c r="D52" s="9"/>
      <c r="E52" s="9">
        <f>C52-D52</f>
        <v>16</v>
      </c>
      <c r="F52" s="9">
        <v>20</v>
      </c>
      <c r="G52" s="9"/>
      <c r="H52" s="9">
        <f>F52-G52</f>
        <v>20</v>
      </c>
      <c r="I52" s="9">
        <v>25</v>
      </c>
      <c r="J52" s="9"/>
      <c r="K52" s="9">
        <f>I52-J52</f>
        <v>25</v>
      </c>
      <c r="L52" s="9">
        <v>30</v>
      </c>
      <c r="M52" s="9"/>
      <c r="N52" s="9">
        <f>L52-M52</f>
        <v>30</v>
      </c>
      <c r="O52" s="9">
        <v>40</v>
      </c>
      <c r="P52" s="9"/>
      <c r="Q52" s="9">
        <f>O52-P52</f>
        <v>40</v>
      </c>
      <c r="R52" s="70"/>
      <c r="S52" s="70"/>
      <c r="T52" s="70"/>
    </row>
    <row r="53" spans="1:20" ht="10.5">
      <c r="A53" s="9" t="s">
        <v>108</v>
      </c>
      <c r="B53" s="9"/>
      <c r="C53" s="9"/>
      <c r="D53" s="9">
        <v>129</v>
      </c>
      <c r="E53" s="9">
        <f>C53-D53</f>
        <v>-129</v>
      </c>
      <c r="F53" s="9"/>
      <c r="G53" s="9">
        <v>120</v>
      </c>
      <c r="H53" s="9">
        <f>F53-G53</f>
        <v>-120</v>
      </c>
      <c r="I53" s="9"/>
      <c r="J53" s="9">
        <v>100</v>
      </c>
      <c r="K53" s="9">
        <f>I53-J53</f>
        <v>-100</v>
      </c>
      <c r="L53" s="9"/>
      <c r="M53" s="9">
        <v>50</v>
      </c>
      <c r="N53" s="9">
        <f>L53-M53</f>
        <v>-50</v>
      </c>
      <c r="O53" s="9"/>
      <c r="P53" s="9"/>
      <c r="Q53" s="9">
        <f>O53-P53</f>
        <v>0</v>
      </c>
      <c r="R53" s="66"/>
      <c r="S53" s="66"/>
      <c r="T53" s="66"/>
    </row>
    <row r="54" spans="1:17" s="72" customFormat="1" ht="16.5" customHeight="1">
      <c r="A54" s="71" t="s">
        <v>109</v>
      </c>
      <c r="B54" s="59"/>
      <c r="C54" s="71">
        <f>SUM(C55:C70)</f>
        <v>129396</v>
      </c>
      <c r="D54" s="71">
        <f>SUM(D55:D70)</f>
        <v>2046</v>
      </c>
      <c r="E54" s="71">
        <f>C54-D54</f>
        <v>127350</v>
      </c>
      <c r="F54" s="71">
        <f>SUM(F55:F70)</f>
        <v>132557</v>
      </c>
      <c r="G54" s="71">
        <f>SUM(G55:G70)</f>
        <v>2075</v>
      </c>
      <c r="H54" s="71">
        <f>F54-G54</f>
        <v>130482</v>
      </c>
      <c r="I54" s="71">
        <f>SUM(I55:I70)</f>
        <v>144607</v>
      </c>
      <c r="J54" s="71">
        <f>SUM(J55:J70)</f>
        <v>2005</v>
      </c>
      <c r="K54" s="71">
        <f>I54-J54</f>
        <v>142602</v>
      </c>
      <c r="L54" s="71">
        <f>SUM(L55:L70)</f>
        <v>153560</v>
      </c>
      <c r="M54" s="71">
        <f>SUM(M55:M70)</f>
        <v>1850</v>
      </c>
      <c r="N54" s="71">
        <f>L54-M54</f>
        <v>151710</v>
      </c>
      <c r="O54" s="71">
        <f>SUM(O55:O70)</f>
        <v>170285</v>
      </c>
      <c r="P54" s="71">
        <f>SUM(P55:P70)</f>
        <v>1700</v>
      </c>
      <c r="Q54" s="71">
        <f>O54-P54</f>
        <v>168585</v>
      </c>
    </row>
    <row r="55" spans="1:17" ht="11.25">
      <c r="A55" s="22" t="s">
        <v>110</v>
      </c>
      <c r="B55" s="9"/>
      <c r="C55" s="9">
        <f>C13+C33+C35+C36+C38+C39+C40+C42+C43+C44+C47+C50+C51+C52+C53</f>
        <v>14797</v>
      </c>
      <c r="D55" s="9">
        <f>D33+D51+D53</f>
        <v>2046</v>
      </c>
      <c r="E55" s="9">
        <f>C55-D55</f>
        <v>12751</v>
      </c>
      <c r="F55" s="9">
        <f>F13+F33+F35+F36+F38+F39+F40+F42+F43+F44+F47+F50+F51+F52+F53</f>
        <v>14970</v>
      </c>
      <c r="G55" s="9">
        <f>G33+G51+G53</f>
        <v>2075</v>
      </c>
      <c r="H55" s="9">
        <f>F55-G55</f>
        <v>12895</v>
      </c>
      <c r="I55" s="9">
        <f>I13+I33+I35+I36+I38+I39+I40+I42+I43+I44+I47+I50+I51+I52+I53</f>
        <v>15385</v>
      </c>
      <c r="J55" s="9">
        <f>J33+J51+J53</f>
        <v>2005</v>
      </c>
      <c r="K55" s="9">
        <f>I55-J55</f>
        <v>13380</v>
      </c>
      <c r="L55" s="9">
        <f>L13+L33+L35+L36+L38+L39+L40+L42+L43+L44+L47+L50+L51+L52+L53</f>
        <v>16175</v>
      </c>
      <c r="M55" s="9">
        <f>M33+M51+M53</f>
        <v>1850</v>
      </c>
      <c r="N55" s="9">
        <f>L55-M55</f>
        <v>14325</v>
      </c>
      <c r="O55" s="9">
        <f>O13+O33+O35+O36+O38+O39+O40+O42+O43+O44+O47+O50+O51+O52+O53</f>
        <v>17780</v>
      </c>
      <c r="P55" s="9">
        <f>P33+P51+P53</f>
        <v>1700</v>
      </c>
      <c r="Q55" s="9">
        <f>O55-P55</f>
        <v>16080</v>
      </c>
    </row>
    <row r="56" spans="1:17" ht="11.25">
      <c r="A56" s="22" t="s">
        <v>111</v>
      </c>
      <c r="B56" s="9"/>
      <c r="C56" s="9">
        <f>C32+C45</f>
        <v>22434</v>
      </c>
      <c r="D56" s="9"/>
      <c r="E56" s="9">
        <f>C56-D56</f>
        <v>22434</v>
      </c>
      <c r="F56" s="9">
        <f>F32+F45</f>
        <v>19002</v>
      </c>
      <c r="G56" s="9"/>
      <c r="H56" s="9">
        <f>F56-G56</f>
        <v>19002</v>
      </c>
      <c r="I56" s="9">
        <f>I32+I45</f>
        <v>22002</v>
      </c>
      <c r="J56" s="9"/>
      <c r="K56" s="9">
        <f>I56-J56</f>
        <v>22002</v>
      </c>
      <c r="L56" s="9">
        <f>L32+L45</f>
        <v>22905</v>
      </c>
      <c r="M56" s="9"/>
      <c r="N56" s="9">
        <f>L56-M56</f>
        <v>22905</v>
      </c>
      <c r="O56" s="9">
        <f>O32+O45</f>
        <v>23505</v>
      </c>
      <c r="P56" s="9"/>
      <c r="Q56" s="9">
        <f>O56-P56</f>
        <v>23505</v>
      </c>
    </row>
    <row r="57" spans="1:17" ht="11.25">
      <c r="A57" s="22" t="s">
        <v>112</v>
      </c>
      <c r="B57" s="9"/>
      <c r="C57" s="9"/>
      <c r="D57" s="9"/>
      <c r="E57" s="9">
        <f>C57-D57</f>
        <v>0</v>
      </c>
      <c r="F57" s="9"/>
      <c r="G57" s="9"/>
      <c r="H57" s="9">
        <f>F57-G57</f>
        <v>0</v>
      </c>
      <c r="I57" s="9"/>
      <c r="J57" s="9"/>
      <c r="K57" s="9">
        <f>I57-J57</f>
        <v>0</v>
      </c>
      <c r="L57" s="9"/>
      <c r="M57" s="9"/>
      <c r="N57" s="9">
        <f>L57-M57</f>
        <v>0</v>
      </c>
      <c r="O57" s="9"/>
      <c r="P57" s="9"/>
      <c r="Q57" s="9">
        <f>O57-P57</f>
        <v>0</v>
      </c>
    </row>
    <row r="58" spans="1:17" ht="11.25">
      <c r="A58" s="22" t="s">
        <v>113</v>
      </c>
      <c r="B58" s="9"/>
      <c r="C58" s="9">
        <f>C12</f>
        <v>19066</v>
      </c>
      <c r="D58" s="9"/>
      <c r="E58" s="9">
        <f>C58-D58</f>
        <v>19066</v>
      </c>
      <c r="F58" s="9">
        <f>F12</f>
        <v>19200</v>
      </c>
      <c r="G58" s="9" t="s">
        <v>114</v>
      </c>
      <c r="H58" s="9">
        <f>F58-G58</f>
        <v>19200</v>
      </c>
      <c r="I58" s="9">
        <f>I12</f>
        <v>19500</v>
      </c>
      <c r="J58" s="9"/>
      <c r="K58" s="9">
        <f>I58-J58</f>
        <v>19500</v>
      </c>
      <c r="L58" s="9">
        <f>L12</f>
        <v>19800</v>
      </c>
      <c r="M58" s="9"/>
      <c r="N58" s="9">
        <f>L58-M58</f>
        <v>19800</v>
      </c>
      <c r="O58" s="9">
        <f>O12</f>
        <v>20000</v>
      </c>
      <c r="P58" s="9"/>
      <c r="Q58" s="9">
        <f>O58-P58</f>
        <v>20000</v>
      </c>
    </row>
    <row r="59" spans="1:17" ht="11.25">
      <c r="A59" s="22" t="s">
        <v>115</v>
      </c>
      <c r="B59" s="9"/>
      <c r="C59" s="9"/>
      <c r="D59" s="9"/>
      <c r="E59" s="9">
        <f>C59-D59</f>
        <v>0</v>
      </c>
      <c r="F59" s="9"/>
      <c r="G59" s="9"/>
      <c r="H59" s="9">
        <f>F59-G59</f>
        <v>0</v>
      </c>
      <c r="I59" s="9"/>
      <c r="J59" s="9"/>
      <c r="K59" s="9">
        <f>I59-J59</f>
        <v>0</v>
      </c>
      <c r="L59" s="9"/>
      <c r="M59" s="9"/>
      <c r="N59" s="9">
        <f>L59-M59</f>
        <v>0</v>
      </c>
      <c r="O59" s="9"/>
      <c r="P59" s="9"/>
      <c r="Q59" s="9">
        <f>O59-P59</f>
        <v>0</v>
      </c>
    </row>
    <row r="60" spans="1:17" ht="11.25">
      <c r="A60" s="22" t="s">
        <v>116</v>
      </c>
      <c r="B60" s="9"/>
      <c r="C60" s="9">
        <f>C15</f>
        <v>10181</v>
      </c>
      <c r="D60" s="9"/>
      <c r="E60" s="9">
        <f>C60-D60</f>
        <v>10181</v>
      </c>
      <c r="F60" s="9">
        <f>F15</f>
        <v>10200</v>
      </c>
      <c r="G60" s="9"/>
      <c r="H60" s="9">
        <f>F60-G60</f>
        <v>10200</v>
      </c>
      <c r="I60" s="9">
        <f>I15</f>
        <v>10300</v>
      </c>
      <c r="J60" s="9"/>
      <c r="K60" s="9">
        <f>I60-J60</f>
        <v>10300</v>
      </c>
      <c r="L60" s="9">
        <f>L15</f>
        <v>10500</v>
      </c>
      <c r="M60" s="9"/>
      <c r="N60" s="9">
        <f>L60-M60</f>
        <v>10500</v>
      </c>
      <c r="O60" s="9">
        <f>O15</f>
        <v>10700</v>
      </c>
      <c r="P60" s="9"/>
      <c r="Q60" s="9">
        <f>O60-P60</f>
        <v>10700</v>
      </c>
    </row>
    <row r="61" spans="1:17" ht="11.25">
      <c r="A61" s="22" t="s">
        <v>117</v>
      </c>
      <c r="B61" s="9"/>
      <c r="C61" s="9">
        <f>C16</f>
        <v>4257</v>
      </c>
      <c r="D61" s="9"/>
      <c r="E61" s="9">
        <f>C61-D61</f>
        <v>4257</v>
      </c>
      <c r="F61" s="9">
        <f>F16</f>
        <v>4400</v>
      </c>
      <c r="G61" s="9"/>
      <c r="H61" s="9">
        <f>F61-G61</f>
        <v>4400</v>
      </c>
      <c r="I61" s="9">
        <f>I16</f>
        <v>4500</v>
      </c>
      <c r="J61" s="9"/>
      <c r="K61" s="9">
        <f>I61-J61</f>
        <v>4500</v>
      </c>
      <c r="L61" s="9">
        <f>L16</f>
        <v>4600</v>
      </c>
      <c r="M61" s="9"/>
      <c r="N61" s="9">
        <f>L61-M61</f>
        <v>4600</v>
      </c>
      <c r="O61" s="9">
        <f>O16</f>
        <v>5000</v>
      </c>
      <c r="P61" s="9"/>
      <c r="Q61" s="9">
        <f>O61-P61</f>
        <v>5000</v>
      </c>
    </row>
    <row r="62" spans="1:17" ht="11.25">
      <c r="A62" s="22" t="s">
        <v>118</v>
      </c>
      <c r="B62" s="9"/>
      <c r="C62" s="9">
        <f>C17</f>
        <v>5544</v>
      </c>
      <c r="D62" s="9"/>
      <c r="E62" s="9">
        <f>C62-D62</f>
        <v>5544</v>
      </c>
      <c r="F62" s="9">
        <f>F17</f>
        <v>5500</v>
      </c>
      <c r="G62" s="9"/>
      <c r="H62" s="9">
        <f>F62-G62</f>
        <v>5500</v>
      </c>
      <c r="I62" s="9">
        <f>I17</f>
        <v>6000</v>
      </c>
      <c r="J62" s="9"/>
      <c r="K62" s="9">
        <f>I62-J62</f>
        <v>6000</v>
      </c>
      <c r="L62" s="9">
        <f>L17</f>
        <v>8000</v>
      </c>
      <c r="M62" s="9"/>
      <c r="N62" s="9">
        <f>L62-M62</f>
        <v>8000</v>
      </c>
      <c r="O62" s="9">
        <f>O17</f>
        <v>13000</v>
      </c>
      <c r="P62" s="9"/>
      <c r="Q62" s="9">
        <f>O62-P62</f>
        <v>13000</v>
      </c>
    </row>
    <row r="63" spans="1:17" ht="11.25">
      <c r="A63" s="22" t="s">
        <v>119</v>
      </c>
      <c r="B63" s="9"/>
      <c r="C63" s="9"/>
      <c r="D63" s="9"/>
      <c r="E63" s="9">
        <f>C63-D63</f>
        <v>0</v>
      </c>
      <c r="F63" s="9"/>
      <c r="G63" s="9"/>
      <c r="H63" s="9">
        <f>F63-G63</f>
        <v>0</v>
      </c>
      <c r="I63" s="9"/>
      <c r="J63" s="9"/>
      <c r="K63" s="9">
        <f>I63-J63</f>
        <v>0</v>
      </c>
      <c r="L63" s="9"/>
      <c r="M63" s="9"/>
      <c r="N63" s="9">
        <f>L63-M63</f>
        <v>0</v>
      </c>
      <c r="O63" s="9"/>
      <c r="P63" s="9"/>
      <c r="Q63" s="9">
        <f>O63-P63</f>
        <v>0</v>
      </c>
    </row>
    <row r="64" spans="1:17" ht="11.25">
      <c r="A64" s="22" t="s">
        <v>120</v>
      </c>
      <c r="B64" s="9"/>
      <c r="C64" s="9">
        <f>C19</f>
        <v>4026</v>
      </c>
      <c r="D64" s="9"/>
      <c r="E64" s="9">
        <f>C64-D64</f>
        <v>4026</v>
      </c>
      <c r="F64" s="9">
        <f>F19</f>
        <v>8000</v>
      </c>
      <c r="G64" s="9"/>
      <c r="H64" s="9">
        <f>F64-G64</f>
        <v>8000</v>
      </c>
      <c r="I64" s="9">
        <f>I19</f>
        <v>12000</v>
      </c>
      <c r="J64" s="9"/>
      <c r="K64" s="9">
        <f>I64-J64</f>
        <v>12000</v>
      </c>
      <c r="L64" s="9">
        <f>L19</f>
        <v>15000</v>
      </c>
      <c r="M64" s="9"/>
      <c r="N64" s="9">
        <f>L64-M64</f>
        <v>15000</v>
      </c>
      <c r="O64" s="9">
        <f>O19</f>
        <v>20000</v>
      </c>
      <c r="P64" s="9"/>
      <c r="Q64" s="9">
        <f>O64-P64</f>
        <v>20000</v>
      </c>
    </row>
    <row r="65" spans="1:17" ht="11.25">
      <c r="A65" s="22" t="s">
        <v>121</v>
      </c>
      <c r="B65" s="9"/>
      <c r="C65" s="9">
        <f>C20</f>
        <v>1600</v>
      </c>
      <c r="D65" s="9"/>
      <c r="E65" s="9">
        <f>C65-D65</f>
        <v>1600</v>
      </c>
      <c r="F65" s="9">
        <f>F20</f>
        <v>1600</v>
      </c>
      <c r="G65" s="9"/>
      <c r="H65" s="9">
        <f>F65-G65</f>
        <v>1600</v>
      </c>
      <c r="I65" s="9">
        <f>I20</f>
        <v>1650</v>
      </c>
      <c r="J65" s="9"/>
      <c r="K65" s="9">
        <f>I65-J65</f>
        <v>1650</v>
      </c>
      <c r="L65" s="9">
        <f>L20</f>
        <v>1700</v>
      </c>
      <c r="M65" s="9"/>
      <c r="N65" s="9">
        <f>L65-M65</f>
        <v>1700</v>
      </c>
      <c r="O65" s="9">
        <f>O20</f>
        <v>1800</v>
      </c>
      <c r="P65" s="9"/>
      <c r="Q65" s="9">
        <f>O65-P65</f>
        <v>1800</v>
      </c>
    </row>
    <row r="66" spans="1:17" ht="11.25">
      <c r="A66" s="22" t="s">
        <v>122</v>
      </c>
      <c r="B66" s="9"/>
      <c r="C66" s="9">
        <f>C21</f>
        <v>1498</v>
      </c>
      <c r="D66" s="9"/>
      <c r="E66" s="9">
        <f>C66-D66</f>
        <v>1498</v>
      </c>
      <c r="F66" s="9">
        <f>F21</f>
        <v>1500</v>
      </c>
      <c r="G66" s="9"/>
      <c r="H66" s="9">
        <f>F66-G66</f>
        <v>1500</v>
      </c>
      <c r="I66" s="9">
        <f>I21</f>
        <v>1550</v>
      </c>
      <c r="J66" s="9"/>
      <c r="K66" s="9">
        <f>I66-J66</f>
        <v>1550</v>
      </c>
      <c r="L66" s="9">
        <f>L21</f>
        <v>1600</v>
      </c>
      <c r="M66" s="9"/>
      <c r="N66" s="9">
        <f>L66-M66</f>
        <v>1600</v>
      </c>
      <c r="O66" s="9">
        <f>O21</f>
        <v>1700</v>
      </c>
      <c r="P66" s="9"/>
      <c r="Q66" s="9">
        <f>O66-P66</f>
        <v>1700</v>
      </c>
    </row>
    <row r="67" spans="1:17" ht="11.25">
      <c r="A67" s="22" t="s">
        <v>123</v>
      </c>
      <c r="B67" s="9"/>
      <c r="C67" s="9">
        <f>SUM(C22:C23)</f>
        <v>32369</v>
      </c>
      <c r="D67" s="9"/>
      <c r="E67" s="9">
        <f>C67-D67</f>
        <v>32369</v>
      </c>
      <c r="F67" s="9">
        <f>SUM(F22:F23)</f>
        <v>32520</v>
      </c>
      <c r="G67" s="9"/>
      <c r="H67" s="9">
        <f>F67-G67</f>
        <v>32520</v>
      </c>
      <c r="I67" s="9">
        <f>SUM(I22:I23)</f>
        <v>32750</v>
      </c>
      <c r="J67" s="9"/>
      <c r="K67" s="9">
        <f>I67-J67</f>
        <v>32750</v>
      </c>
      <c r="L67" s="9">
        <f>SUM(L22:L23)</f>
        <v>33100</v>
      </c>
      <c r="M67" s="9"/>
      <c r="N67" s="9">
        <f>L67-M67</f>
        <v>33100</v>
      </c>
      <c r="O67" s="9">
        <f>SUM(O22:O23)</f>
        <v>33600</v>
      </c>
      <c r="P67" s="9"/>
      <c r="Q67" s="9">
        <f>O67-P67</f>
        <v>33600</v>
      </c>
    </row>
    <row r="68" spans="1:17" ht="11.25">
      <c r="A68" s="22" t="s">
        <v>124</v>
      </c>
      <c r="B68" s="9"/>
      <c r="C68" s="9">
        <f>C24</f>
        <v>13194</v>
      </c>
      <c r="D68" s="9"/>
      <c r="E68" s="9">
        <f>C68-D68</f>
        <v>13194</v>
      </c>
      <c r="F68" s="9">
        <f>F24</f>
        <v>13500</v>
      </c>
      <c r="G68" s="9"/>
      <c r="H68" s="9">
        <f>F68-G68</f>
        <v>13500</v>
      </c>
      <c r="I68" s="9">
        <f>I24</f>
        <v>13800</v>
      </c>
      <c r="J68" s="9"/>
      <c r="K68" s="9">
        <f>I68-J68</f>
        <v>13800</v>
      </c>
      <c r="L68" s="9">
        <f>L24</f>
        <v>14000</v>
      </c>
      <c r="M68" s="9"/>
      <c r="N68" s="9">
        <f>L68-M68</f>
        <v>14000</v>
      </c>
      <c r="O68" s="9">
        <f>O24</f>
        <v>15000</v>
      </c>
      <c r="P68" s="9"/>
      <c r="Q68" s="9">
        <f>O68-P68</f>
        <v>15000</v>
      </c>
    </row>
    <row r="69" spans="1:17" ht="11.25">
      <c r="A69" s="22" t="s">
        <v>125</v>
      </c>
      <c r="B69" s="9"/>
      <c r="C69" s="9">
        <f>C25</f>
        <v>162</v>
      </c>
      <c r="D69" s="9"/>
      <c r="E69" s="9">
        <f>C69-D69</f>
        <v>162</v>
      </c>
      <c r="F69" s="9">
        <f>F25</f>
        <v>165</v>
      </c>
      <c r="G69" s="9"/>
      <c r="H69" s="9">
        <f>F69-G69</f>
        <v>165</v>
      </c>
      <c r="I69" s="9">
        <f>I25</f>
        <v>170</v>
      </c>
      <c r="J69" s="9"/>
      <c r="K69" s="9">
        <f>I69-J69</f>
        <v>170</v>
      </c>
      <c r="L69" s="9">
        <f>L25</f>
        <v>180</v>
      </c>
      <c r="M69" s="9"/>
      <c r="N69" s="9">
        <f>L69-M69</f>
        <v>180</v>
      </c>
      <c r="O69" s="9">
        <f>O25</f>
        <v>200</v>
      </c>
      <c r="P69" s="9"/>
      <c r="Q69" s="9">
        <f>O69-P69</f>
        <v>200</v>
      </c>
    </row>
    <row r="70" spans="1:17" ht="11.25">
      <c r="A70" s="22" t="s">
        <v>126</v>
      </c>
      <c r="B70" s="9"/>
      <c r="C70" s="9">
        <f>C26</f>
        <v>268</v>
      </c>
      <c r="D70" s="9"/>
      <c r="E70" s="9">
        <f>C70-D70</f>
        <v>268</v>
      </c>
      <c r="F70" s="9">
        <f>F26</f>
        <v>2000</v>
      </c>
      <c r="G70" s="9"/>
      <c r="H70" s="9">
        <f>F70-G70</f>
        <v>2000</v>
      </c>
      <c r="I70" s="9">
        <f>I26</f>
        <v>5000</v>
      </c>
      <c r="J70" s="9"/>
      <c r="K70" s="9">
        <f>I70-J70</f>
        <v>5000</v>
      </c>
      <c r="L70" s="9">
        <f>L26</f>
        <v>6000</v>
      </c>
      <c r="M70" s="9"/>
      <c r="N70" s="9">
        <f>L70-M70</f>
        <v>6000</v>
      </c>
      <c r="O70" s="9">
        <f>O26</f>
        <v>8000</v>
      </c>
      <c r="P70" s="9"/>
      <c r="Q70" s="9">
        <f>O70-P70</f>
        <v>8000</v>
      </c>
    </row>
    <row r="71" ht="12.75">
      <c r="A71"/>
    </row>
  </sheetData>
  <mergeCells count="34">
    <mergeCell ref="A3:T3"/>
    <mergeCell ref="A5:A8"/>
    <mergeCell ref="C5:E5"/>
    <mergeCell ref="F5:H5"/>
    <mergeCell ref="I5:K5"/>
    <mergeCell ref="L5:N5"/>
    <mergeCell ref="O5:Q5"/>
    <mergeCell ref="R5:T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10:T10"/>
    <mergeCell ref="C14:T14"/>
    <mergeCell ref="C18:T18"/>
    <mergeCell ref="C30:Q30"/>
    <mergeCell ref="C31:Q31"/>
    <mergeCell ref="A37:B37"/>
    <mergeCell ref="A41:B41"/>
    <mergeCell ref="C48:Q48"/>
  </mergeCells>
  <printOptions/>
  <pageMargins left="0.22986111111111113" right="0.1701388888888889" top="0.8951388888888889" bottom="0.575" header="0.6298611111111111" footer="0.30972222222222223"/>
  <pageSetup horizontalDpi="300" verticalDpi="300" orientation="landscape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3"/>
  <sheetViews>
    <sheetView workbookViewId="0" topLeftCell="A1">
      <selection activeCell="A1" sqref="A1"/>
    </sheetView>
  </sheetViews>
  <sheetFormatPr defaultColWidth="9.00390625" defaultRowHeight="12.75"/>
  <cols>
    <col min="1" max="1" width="26.625" style="73" customWidth="1"/>
    <col min="2" max="2" width="9.375" style="74" customWidth="1"/>
    <col min="3" max="3" width="6.375" style="74" customWidth="1"/>
    <col min="4" max="4" width="5.875" style="74" customWidth="1"/>
    <col min="5" max="5" width="7.75390625" style="74" customWidth="1"/>
    <col min="6" max="6" width="6.25390625" style="74" customWidth="1"/>
    <col min="7" max="7" width="6.125" style="74" customWidth="1"/>
    <col min="8" max="8" width="7.25390625" style="74" customWidth="1"/>
    <col min="9" max="9" width="5.25390625" style="74" customWidth="1"/>
    <col min="10" max="10" width="5.625" style="74" customWidth="1"/>
    <col min="11" max="11" width="7.625" style="74" customWidth="1"/>
    <col min="12" max="12" width="6.75390625" style="74" customWidth="1"/>
    <col min="13" max="13" width="6.00390625" style="74" customWidth="1"/>
    <col min="14" max="14" width="7.625" style="74" customWidth="1"/>
    <col min="15" max="15" width="5.625" style="74" customWidth="1"/>
    <col min="16" max="16" width="6.375" style="74" customWidth="1"/>
    <col min="17" max="245" width="9.125" style="74" customWidth="1"/>
    <col min="246" max="16384" width="9.125" style="0" customWidth="1"/>
  </cols>
  <sheetData>
    <row r="1" spans="1:256" s="4" customFormat="1" ht="12.75">
      <c r="A1" s="44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N1" s="5"/>
      <c r="O1" s="5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7.5" customHeight="1">
      <c r="A2" s="44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N2" s="5"/>
      <c r="O2" s="5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2.75">
      <c r="A3" s="11"/>
      <c r="D3" s="4" t="s">
        <v>127</v>
      </c>
      <c r="IL3"/>
      <c r="IM3"/>
      <c r="IN3"/>
      <c r="IO3"/>
      <c r="IP3"/>
      <c r="IQ3"/>
      <c r="IR3"/>
      <c r="IS3"/>
      <c r="IT3"/>
      <c r="IU3"/>
      <c r="IV3"/>
    </row>
    <row r="4" spans="1:256" s="4" customFormat="1" ht="12.75">
      <c r="A4" s="11"/>
      <c r="IL4"/>
      <c r="IM4"/>
      <c r="IN4"/>
      <c r="IO4"/>
      <c r="IP4"/>
      <c r="IQ4"/>
      <c r="IR4"/>
      <c r="IS4"/>
      <c r="IT4"/>
      <c r="IU4"/>
      <c r="IV4"/>
    </row>
    <row r="5" spans="1:256" s="11" customFormat="1" ht="13.5" customHeight="1">
      <c r="A5" s="10" t="s">
        <v>128</v>
      </c>
      <c r="B5" s="10" t="s">
        <v>129</v>
      </c>
      <c r="C5" s="10"/>
      <c r="D5" s="10"/>
      <c r="E5" s="10" t="s">
        <v>130</v>
      </c>
      <c r="F5" s="10"/>
      <c r="G5" s="10"/>
      <c r="H5" s="10" t="s">
        <v>131</v>
      </c>
      <c r="I5" s="10"/>
      <c r="J5" s="10"/>
      <c r="K5" s="10" t="s">
        <v>56</v>
      </c>
      <c r="L5" s="10"/>
      <c r="M5" s="10"/>
      <c r="N5" s="10" t="s">
        <v>132</v>
      </c>
      <c r="O5" s="10"/>
      <c r="P5" s="10"/>
      <c r="IL5"/>
      <c r="IM5"/>
      <c r="IN5"/>
      <c r="IO5"/>
      <c r="IP5"/>
      <c r="IQ5"/>
      <c r="IR5"/>
      <c r="IS5"/>
      <c r="IT5"/>
      <c r="IU5"/>
      <c r="IV5"/>
    </row>
    <row r="6" spans="1:256" s="77" customFormat="1" ht="15" customHeight="1">
      <c r="A6" s="10" t="s">
        <v>133</v>
      </c>
      <c r="B6" s="75" t="s">
        <v>134</v>
      </c>
      <c r="C6" s="76" t="s">
        <v>135</v>
      </c>
      <c r="D6" s="75" t="s">
        <v>136</v>
      </c>
      <c r="E6" s="75" t="s">
        <v>134</v>
      </c>
      <c r="F6" s="76" t="s">
        <v>135</v>
      </c>
      <c r="G6" s="75" t="s">
        <v>136</v>
      </c>
      <c r="H6" s="75" t="s">
        <v>134</v>
      </c>
      <c r="I6" s="76" t="s">
        <v>135</v>
      </c>
      <c r="J6" s="75" t="s">
        <v>136</v>
      </c>
      <c r="K6" s="75" t="s">
        <v>134</v>
      </c>
      <c r="L6" s="76" t="s">
        <v>135</v>
      </c>
      <c r="M6" s="75" t="s">
        <v>136</v>
      </c>
      <c r="N6" s="75" t="s">
        <v>134</v>
      </c>
      <c r="O6" s="76" t="s">
        <v>135</v>
      </c>
      <c r="P6" s="75" t="s">
        <v>136</v>
      </c>
      <c r="IL6"/>
      <c r="IM6"/>
      <c r="IN6"/>
      <c r="IO6"/>
      <c r="IP6"/>
      <c r="IQ6"/>
      <c r="IR6"/>
      <c r="IS6"/>
      <c r="IT6"/>
      <c r="IU6"/>
      <c r="IV6"/>
    </row>
    <row r="7" spans="1:256" s="77" customFormat="1" ht="29.25" customHeight="1">
      <c r="A7" s="10" t="s">
        <v>137</v>
      </c>
      <c r="B7" s="75" t="s">
        <v>138</v>
      </c>
      <c r="C7" s="78" t="s">
        <v>139</v>
      </c>
      <c r="D7" s="75" t="s">
        <v>140</v>
      </c>
      <c r="E7" s="75" t="s">
        <v>138</v>
      </c>
      <c r="F7" s="78" t="s">
        <v>139</v>
      </c>
      <c r="G7" s="75" t="s">
        <v>140</v>
      </c>
      <c r="H7" s="75" t="s">
        <v>138</v>
      </c>
      <c r="I7" s="78" t="s">
        <v>139</v>
      </c>
      <c r="J7" s="75" t="s">
        <v>140</v>
      </c>
      <c r="K7" s="75" t="s">
        <v>138</v>
      </c>
      <c r="L7" s="78" t="s">
        <v>139</v>
      </c>
      <c r="M7" s="75" t="s">
        <v>140</v>
      </c>
      <c r="N7" s="75" t="s">
        <v>138</v>
      </c>
      <c r="O7" s="78" t="s">
        <v>139</v>
      </c>
      <c r="P7" s="75" t="s">
        <v>140</v>
      </c>
      <c r="IL7"/>
      <c r="IM7"/>
      <c r="IN7"/>
      <c r="IO7"/>
      <c r="IP7"/>
      <c r="IQ7"/>
      <c r="IR7"/>
      <c r="IS7"/>
      <c r="IT7"/>
      <c r="IU7"/>
      <c r="IV7"/>
    </row>
    <row r="8" spans="1:256" s="42" customFormat="1" ht="18.75" customHeight="1">
      <c r="A8" s="79" t="s">
        <v>141</v>
      </c>
      <c r="B8" s="59">
        <f>SUM(B10:B25)</f>
        <v>542438</v>
      </c>
      <c r="C8" s="80">
        <v>81.6</v>
      </c>
      <c r="D8" s="80">
        <v>128.1</v>
      </c>
      <c r="E8" s="81">
        <v>637337</v>
      </c>
      <c r="F8" s="81">
        <f>SUM(E8/G8/B8*10000)</f>
        <v>100.76749797877477</v>
      </c>
      <c r="G8" s="80">
        <v>116.6</v>
      </c>
      <c r="H8" s="81">
        <v>729829</v>
      </c>
      <c r="I8" s="81">
        <f>SUM(H8/J8/E8*10000)</f>
        <v>101.78867520462313</v>
      </c>
      <c r="J8" s="80">
        <v>112.5</v>
      </c>
      <c r="K8" s="81">
        <v>833140</v>
      </c>
      <c r="L8" s="81">
        <f>K8/H8/M8*10000</f>
        <v>104.06153843209982</v>
      </c>
      <c r="M8" s="59">
        <v>109.7</v>
      </c>
      <c r="N8" s="59">
        <v>950687</v>
      </c>
      <c r="O8" s="81">
        <f>N8/K8/P8*10000</f>
        <v>104.87951587121154</v>
      </c>
      <c r="P8" s="59">
        <v>108.8</v>
      </c>
      <c r="IL8"/>
      <c r="IM8"/>
      <c r="IN8"/>
      <c r="IO8"/>
      <c r="IP8"/>
      <c r="IQ8"/>
      <c r="IR8"/>
      <c r="IS8"/>
      <c r="IT8"/>
      <c r="IU8"/>
      <c r="IV8"/>
    </row>
    <row r="9" spans="1:256" s="64" customFormat="1" ht="10.5" customHeight="1">
      <c r="A9" s="82"/>
      <c r="B9" s="62"/>
      <c r="C9" s="83"/>
      <c r="D9" s="83"/>
      <c r="E9" s="83"/>
      <c r="F9" s="83"/>
      <c r="G9" s="83"/>
      <c r="H9" s="83"/>
      <c r="I9" s="83"/>
      <c r="J9" s="62"/>
      <c r="K9" s="84"/>
      <c r="L9" s="83"/>
      <c r="M9" s="62"/>
      <c r="N9" s="83"/>
      <c r="O9" s="84"/>
      <c r="P9" s="62"/>
      <c r="IL9"/>
      <c r="IM9"/>
      <c r="IN9"/>
      <c r="IO9"/>
      <c r="IP9"/>
      <c r="IQ9"/>
      <c r="IR9"/>
      <c r="IS9"/>
      <c r="IT9"/>
      <c r="IU9"/>
      <c r="IV9"/>
    </row>
    <row r="10" spans="1:256" s="42" customFormat="1" ht="15" customHeight="1">
      <c r="A10" s="85" t="s">
        <v>142</v>
      </c>
      <c r="B10" s="59">
        <v>56108</v>
      </c>
      <c r="C10" s="80">
        <v>113.6</v>
      </c>
      <c r="D10" s="80">
        <v>128.1</v>
      </c>
      <c r="E10" s="59">
        <v>65422</v>
      </c>
      <c r="F10" s="80">
        <f>SUM(E10/G10/B10*10000)</f>
        <v>100.00011005484276</v>
      </c>
      <c r="G10" s="80">
        <v>116.6</v>
      </c>
      <c r="H10" s="81">
        <v>73600</v>
      </c>
      <c r="I10" s="81">
        <f>SUM(H10/J10/E10*10000)</f>
        <v>100.00033967506683</v>
      </c>
      <c r="J10" s="80">
        <v>112.5</v>
      </c>
      <c r="K10" s="81">
        <v>80739</v>
      </c>
      <c r="L10" s="80">
        <f>K10/H10/M10*10000</f>
        <v>99.99975228885101</v>
      </c>
      <c r="M10" s="59">
        <v>109.7</v>
      </c>
      <c r="N10" s="81">
        <v>89781</v>
      </c>
      <c r="O10" s="81">
        <f>N10/K10/P10*10000</f>
        <v>102.20500807613202</v>
      </c>
      <c r="P10" s="59">
        <v>108.8</v>
      </c>
      <c r="IL10"/>
      <c r="IM10"/>
      <c r="IN10"/>
      <c r="IO10"/>
      <c r="IP10"/>
      <c r="IQ10"/>
      <c r="IR10"/>
      <c r="IS10"/>
      <c r="IT10"/>
      <c r="IU10"/>
      <c r="IV10"/>
    </row>
    <row r="11" spans="1:256" s="42" customFormat="1" ht="13.5" customHeight="1">
      <c r="A11" s="85" t="s">
        <v>143</v>
      </c>
      <c r="B11" s="59">
        <v>22783</v>
      </c>
      <c r="C11" s="80">
        <v>65.2</v>
      </c>
      <c r="D11" s="80">
        <v>128.1</v>
      </c>
      <c r="E11" s="81">
        <v>26643</v>
      </c>
      <c r="F11" s="80">
        <f>SUM(E11/G11/B11*10000)</f>
        <v>100.29370248302105</v>
      </c>
      <c r="G11" s="80">
        <v>116.6</v>
      </c>
      <c r="H11" s="81">
        <v>30030</v>
      </c>
      <c r="I11" s="81">
        <f>SUM(H11/J11/E11*10000)</f>
        <v>100.18891766442718</v>
      </c>
      <c r="J11" s="80">
        <v>112.5</v>
      </c>
      <c r="K11" s="81">
        <v>33069</v>
      </c>
      <c r="L11" s="80">
        <f>K11/H11/M11*10000</f>
        <v>100.38275307190531</v>
      </c>
      <c r="M11" s="59">
        <v>109.7</v>
      </c>
      <c r="N11" s="81">
        <v>36959</v>
      </c>
      <c r="O11" s="81">
        <f>N11/K11/P11*10000</f>
        <v>102.72360554491232</v>
      </c>
      <c r="P11" s="59">
        <v>108.8</v>
      </c>
      <c r="IL11"/>
      <c r="IM11"/>
      <c r="IN11"/>
      <c r="IO11"/>
      <c r="IP11"/>
      <c r="IQ11"/>
      <c r="IR11"/>
      <c r="IS11"/>
      <c r="IT11"/>
      <c r="IU11"/>
      <c r="IV11"/>
    </row>
    <row r="12" spans="1:256" s="42" customFormat="1" ht="12.75" customHeight="1">
      <c r="A12" s="85" t="s">
        <v>144</v>
      </c>
      <c r="B12" s="59">
        <v>2876</v>
      </c>
      <c r="C12" s="80">
        <v>87.3</v>
      </c>
      <c r="D12" s="80">
        <v>128.1</v>
      </c>
      <c r="E12" s="59">
        <v>3119</v>
      </c>
      <c r="F12" s="80">
        <f>SUM(E12/G12/B12*10000)</f>
        <v>93.0096355477519</v>
      </c>
      <c r="G12" s="80">
        <v>116.6</v>
      </c>
      <c r="H12" s="59">
        <v>3509</v>
      </c>
      <c r="I12" s="81">
        <f>SUM(H12/J12/E12*10000)</f>
        <v>100.00356239535465</v>
      </c>
      <c r="J12" s="80">
        <v>112.5</v>
      </c>
      <c r="K12" s="59">
        <v>3849</v>
      </c>
      <c r="L12" s="80">
        <f>K12/H12/M12*10000</f>
        <v>99.99031011024391</v>
      </c>
      <c r="M12" s="59">
        <v>109.7</v>
      </c>
      <c r="N12" s="59">
        <v>4188</v>
      </c>
      <c r="O12" s="81">
        <f>N12/K12/P12*10000</f>
        <v>100.00687726376599</v>
      </c>
      <c r="P12" s="59">
        <v>108.8</v>
      </c>
      <c r="IL12"/>
      <c r="IM12"/>
      <c r="IN12"/>
      <c r="IO12"/>
      <c r="IP12"/>
      <c r="IQ12"/>
      <c r="IR12"/>
      <c r="IS12"/>
      <c r="IT12"/>
      <c r="IU12"/>
      <c r="IV12"/>
    </row>
    <row r="13" spans="1:256" s="42" customFormat="1" ht="12" customHeight="1">
      <c r="A13" s="85" t="s">
        <v>145</v>
      </c>
      <c r="B13" s="59">
        <v>29725</v>
      </c>
      <c r="C13" s="80">
        <v>136.4</v>
      </c>
      <c r="D13" s="80">
        <v>128.1</v>
      </c>
      <c r="E13" s="81">
        <v>33461</v>
      </c>
      <c r="F13" s="80">
        <f>SUM(E13/G13/B13*10000)</f>
        <v>96.54249142006414</v>
      </c>
      <c r="G13" s="80">
        <v>116.6</v>
      </c>
      <c r="H13" s="81">
        <v>37644</v>
      </c>
      <c r="I13" s="81">
        <f>SUM(H13/J13/E13*10000)</f>
        <v>100.00099618461293</v>
      </c>
      <c r="J13" s="80">
        <v>112.5</v>
      </c>
      <c r="K13" s="81">
        <v>41295</v>
      </c>
      <c r="L13" s="80">
        <f>K13/H13/M13*10000</f>
        <v>99.99886670372642</v>
      </c>
      <c r="M13" s="59">
        <v>109.7</v>
      </c>
      <c r="N13" s="81">
        <v>44929</v>
      </c>
      <c r="O13" s="81">
        <f>N13/K13/P13*10000</f>
        <v>100.0000890294367</v>
      </c>
      <c r="P13" s="59">
        <v>108.8</v>
      </c>
      <c r="IL13"/>
      <c r="IM13"/>
      <c r="IN13"/>
      <c r="IO13"/>
      <c r="IP13"/>
      <c r="IQ13"/>
      <c r="IR13"/>
      <c r="IS13"/>
      <c r="IT13"/>
      <c r="IU13"/>
      <c r="IV13"/>
    </row>
    <row r="14" spans="1:256" s="42" customFormat="1" ht="12" customHeight="1">
      <c r="A14" s="85" t="s">
        <v>146</v>
      </c>
      <c r="B14" s="59"/>
      <c r="C14" s="80"/>
      <c r="D14" s="80"/>
      <c r="E14" s="81"/>
      <c r="F14" s="80"/>
      <c r="G14" s="80"/>
      <c r="H14" s="81"/>
      <c r="I14" s="81"/>
      <c r="J14" s="80"/>
      <c r="K14" s="81"/>
      <c r="L14" s="80"/>
      <c r="M14" s="59"/>
      <c r="N14" s="81"/>
      <c r="O14" s="81"/>
      <c r="P14" s="59"/>
      <c r="IL14"/>
      <c r="IM14"/>
      <c r="IN14"/>
      <c r="IO14"/>
      <c r="IP14"/>
      <c r="IQ14"/>
      <c r="IR14"/>
      <c r="IS14"/>
      <c r="IT14"/>
      <c r="IU14"/>
      <c r="IV14"/>
    </row>
    <row r="15" spans="1:256" s="42" customFormat="1" ht="14.25" customHeight="1">
      <c r="A15" s="85" t="s">
        <v>147</v>
      </c>
      <c r="B15" s="59">
        <v>25586</v>
      </c>
      <c r="C15" s="80">
        <v>186.2</v>
      </c>
      <c r="D15" s="80">
        <v>128.1</v>
      </c>
      <c r="E15" s="81">
        <v>29833</v>
      </c>
      <c r="F15" s="80">
        <f>SUM(E15/G15/B15*10000)</f>
        <v>99.99907485855726</v>
      </c>
      <c r="G15" s="80">
        <v>116.6</v>
      </c>
      <c r="H15" s="81">
        <v>33562</v>
      </c>
      <c r="I15" s="81">
        <f>SUM(H15/J15/E15*10000)</f>
        <v>99.99962755636004</v>
      </c>
      <c r="J15" s="80">
        <v>112.5</v>
      </c>
      <c r="K15" s="86">
        <v>69209</v>
      </c>
      <c r="L15" s="87">
        <f>K15/H15/M15*10000</f>
        <v>187.97847133296398</v>
      </c>
      <c r="M15" s="59">
        <v>109.7</v>
      </c>
      <c r="N15" s="81">
        <v>443573</v>
      </c>
      <c r="O15" s="81">
        <f>N15/K15/P15*10000</f>
        <v>589.0791256322495</v>
      </c>
      <c r="P15" s="59">
        <v>108.8</v>
      </c>
      <c r="IL15"/>
      <c r="IM15"/>
      <c r="IN15"/>
      <c r="IO15"/>
      <c r="IP15"/>
      <c r="IQ15"/>
      <c r="IR15"/>
      <c r="IS15"/>
      <c r="IT15"/>
      <c r="IU15"/>
      <c r="IV15"/>
    </row>
    <row r="16" spans="1:256" s="42" customFormat="1" ht="14.25" customHeight="1">
      <c r="A16" s="85" t="s">
        <v>148</v>
      </c>
      <c r="B16" s="59">
        <v>12574</v>
      </c>
      <c r="C16" s="80">
        <v>120.6</v>
      </c>
      <c r="D16" s="80">
        <v>128.1</v>
      </c>
      <c r="E16" s="81">
        <v>14661</v>
      </c>
      <c r="F16" s="80">
        <f>SUM(E16/G16/B16*10000)</f>
        <v>99.99806292545728</v>
      </c>
      <c r="G16" s="80">
        <v>116.6</v>
      </c>
      <c r="H16" s="81">
        <v>16494</v>
      </c>
      <c r="I16" s="81">
        <f>SUM(H16/J16/E16*10000)</f>
        <v>100.00227360571131</v>
      </c>
      <c r="J16" s="80">
        <v>112.5</v>
      </c>
      <c r="K16" s="86">
        <v>18094</v>
      </c>
      <c r="L16" s="87">
        <f>K16/H16/M16*10000</f>
        <v>100.00045319095621</v>
      </c>
      <c r="M16" s="59">
        <v>109.7</v>
      </c>
      <c r="N16" s="81">
        <v>19686</v>
      </c>
      <c r="O16" s="81">
        <f>N16/K16/P16*10000</f>
        <v>99.99861832651706</v>
      </c>
      <c r="P16" s="59">
        <v>108.8</v>
      </c>
      <c r="IL16"/>
      <c r="IM16"/>
      <c r="IN16"/>
      <c r="IO16"/>
      <c r="IP16"/>
      <c r="IQ16"/>
      <c r="IR16"/>
      <c r="IS16"/>
      <c r="IT16"/>
      <c r="IU16"/>
      <c r="IV16"/>
    </row>
    <row r="17" spans="1:256" s="42" customFormat="1" ht="15" customHeight="1">
      <c r="A17" s="85" t="s">
        <v>149</v>
      </c>
      <c r="B17" s="59">
        <v>9053</v>
      </c>
      <c r="C17" s="80">
        <v>143.8</v>
      </c>
      <c r="D17" s="80">
        <v>128.1</v>
      </c>
      <c r="E17" s="59">
        <v>10556</v>
      </c>
      <c r="F17" s="80">
        <f>SUM(E17/G17/B17*10000)</f>
        <v>100.00191364025723</v>
      </c>
      <c r="G17" s="80">
        <v>116.6</v>
      </c>
      <c r="H17" s="59">
        <v>11875</v>
      </c>
      <c r="I17" s="81">
        <f>SUM(H17/J17/E17*10000)</f>
        <v>99.99578965096207</v>
      </c>
      <c r="J17" s="80">
        <v>112.5</v>
      </c>
      <c r="K17" s="59">
        <v>13023</v>
      </c>
      <c r="L17" s="80">
        <f>K17/H17/M17*10000</f>
        <v>99.97025380223575</v>
      </c>
      <c r="M17" s="59">
        <v>109.7</v>
      </c>
      <c r="N17" s="59">
        <v>14174</v>
      </c>
      <c r="O17" s="81">
        <f>N17/K17/P17*10000</f>
        <v>100.03511886210369</v>
      </c>
      <c r="P17" s="59">
        <v>108.8</v>
      </c>
      <c r="IL17"/>
      <c r="IM17"/>
      <c r="IN17"/>
      <c r="IO17"/>
      <c r="IP17"/>
      <c r="IQ17"/>
      <c r="IR17"/>
      <c r="IS17"/>
      <c r="IT17"/>
      <c r="IU17"/>
      <c r="IV17"/>
    </row>
    <row r="18" spans="1:256" s="42" customFormat="1" ht="12.75" customHeight="1">
      <c r="A18" s="85" t="s">
        <v>150</v>
      </c>
      <c r="B18" s="59">
        <v>14236</v>
      </c>
      <c r="C18" s="80">
        <v>169.3</v>
      </c>
      <c r="D18" s="80">
        <v>128.1</v>
      </c>
      <c r="E18" s="81">
        <v>196240</v>
      </c>
      <c r="F18" s="80">
        <f>SUM(E18/G18/B18*10000)</f>
        <v>1182.2273587556394</v>
      </c>
      <c r="G18" s="80">
        <v>116.6</v>
      </c>
      <c r="H18" s="81">
        <v>314820</v>
      </c>
      <c r="I18" s="81">
        <f>SUM(H18/J18/E18*10000)</f>
        <v>142.60089686098655</v>
      </c>
      <c r="J18" s="80">
        <v>112.5</v>
      </c>
      <c r="K18" s="81">
        <v>345358</v>
      </c>
      <c r="L18" s="80">
        <f>K18/H18/M18*10000</f>
        <v>100.00013319529668</v>
      </c>
      <c r="M18" s="59">
        <v>109.7</v>
      </c>
      <c r="N18" s="81">
        <v>48790</v>
      </c>
      <c r="O18" s="81">
        <f>N18/K18/P18*10000</f>
        <v>12.984714412291014</v>
      </c>
      <c r="P18" s="59">
        <v>108.8</v>
      </c>
      <c r="IL18"/>
      <c r="IM18"/>
      <c r="IN18"/>
      <c r="IO18"/>
      <c r="IP18"/>
      <c r="IQ18"/>
      <c r="IR18"/>
      <c r="IS18"/>
      <c r="IT18"/>
      <c r="IU18"/>
      <c r="IV18"/>
    </row>
    <row r="19" spans="1:256" s="42" customFormat="1" ht="14.25" customHeight="1">
      <c r="A19" s="85" t="s">
        <v>151</v>
      </c>
      <c r="B19" s="59">
        <v>219130</v>
      </c>
      <c r="C19" s="80">
        <v>53.4</v>
      </c>
      <c r="D19" s="80">
        <v>128.1</v>
      </c>
      <c r="E19" s="81">
        <v>90841</v>
      </c>
      <c r="F19" s="80">
        <f>SUM(E19/G19/B19*10000)</f>
        <v>35.553430966165195</v>
      </c>
      <c r="G19" s="80">
        <v>116.6</v>
      </c>
      <c r="H19" s="81">
        <v>20915</v>
      </c>
      <c r="I19" s="81">
        <f>SUM(H19/J19/E19*10000)</f>
        <v>20.465550919861194</v>
      </c>
      <c r="J19" s="80">
        <v>112.5</v>
      </c>
      <c r="K19" s="81">
        <v>22944</v>
      </c>
      <c r="L19" s="80">
        <f>K19/H19/M19*10000</f>
        <v>100.00106782869675</v>
      </c>
      <c r="M19" s="59">
        <v>109.7</v>
      </c>
      <c r="N19" s="81">
        <v>24963</v>
      </c>
      <c r="O19" s="81">
        <v>83</v>
      </c>
      <c r="P19" s="59">
        <v>108.8</v>
      </c>
      <c r="IL19"/>
      <c r="IM19"/>
      <c r="IN19"/>
      <c r="IO19"/>
      <c r="IP19"/>
      <c r="IQ19"/>
      <c r="IR19"/>
      <c r="IS19"/>
      <c r="IT19"/>
      <c r="IU19"/>
      <c r="IV19"/>
    </row>
    <row r="20" spans="1:256" s="42" customFormat="1" ht="15" customHeight="1">
      <c r="A20" s="85" t="s">
        <v>152</v>
      </c>
      <c r="B20" s="59">
        <v>5762</v>
      </c>
      <c r="C20" s="80">
        <v>85.3</v>
      </c>
      <c r="D20" s="80">
        <v>128.1</v>
      </c>
      <c r="E20" s="81">
        <v>6718</v>
      </c>
      <c r="F20" s="80">
        <f>SUM(E20/G20/B20*10000)</f>
        <v>99.99267692809636</v>
      </c>
      <c r="G20" s="80">
        <v>116.6</v>
      </c>
      <c r="H20" s="81">
        <v>7558</v>
      </c>
      <c r="I20" s="81">
        <f>SUM(H20/J20/E20*10000)</f>
        <v>100.00330786278984</v>
      </c>
      <c r="J20" s="80">
        <v>112.5</v>
      </c>
      <c r="K20" s="81">
        <v>8291</v>
      </c>
      <c r="L20" s="80">
        <f>K20/H20/M20*10000</f>
        <v>99.99848030291663</v>
      </c>
      <c r="M20" s="59">
        <v>109.7</v>
      </c>
      <c r="N20" s="81">
        <v>9021</v>
      </c>
      <c r="O20" s="81">
        <f>N20/K20/P20*10000</f>
        <v>100.0043456050856</v>
      </c>
      <c r="P20" s="59">
        <v>108.8</v>
      </c>
      <c r="IL20"/>
      <c r="IM20"/>
      <c r="IN20"/>
      <c r="IO20"/>
      <c r="IP20"/>
      <c r="IQ20"/>
      <c r="IR20"/>
      <c r="IS20"/>
      <c r="IT20"/>
      <c r="IU20"/>
      <c r="IV20"/>
    </row>
    <row r="21" spans="1:256" s="42" customFormat="1" ht="12.75" customHeight="1">
      <c r="A21" s="85" t="s">
        <v>153</v>
      </c>
      <c r="B21" s="59">
        <v>5200</v>
      </c>
      <c r="C21" s="80">
        <v>75.8</v>
      </c>
      <c r="D21" s="80">
        <v>128.1</v>
      </c>
      <c r="E21" s="81">
        <v>6063</v>
      </c>
      <c r="F21" s="80">
        <f>SUM(E21/G21/B21*10000)</f>
        <v>99.99670141179575</v>
      </c>
      <c r="G21" s="80">
        <v>116.6</v>
      </c>
      <c r="H21" s="81">
        <v>6821</v>
      </c>
      <c r="I21" s="81">
        <f>SUM(H21/J21/E21*10000)</f>
        <v>100.00183260945259</v>
      </c>
      <c r="J21" s="80">
        <v>112.5</v>
      </c>
      <c r="K21" s="81">
        <v>7483</v>
      </c>
      <c r="L21" s="80">
        <f>K21/H21/M21*10000</f>
        <v>100.004851230923</v>
      </c>
      <c r="M21" s="59">
        <v>109.7</v>
      </c>
      <c r="N21" s="81">
        <v>8141</v>
      </c>
      <c r="O21" s="81">
        <f>N21/K21/P21*10000</f>
        <v>99.99380949760635</v>
      </c>
      <c r="P21" s="59">
        <v>108.8</v>
      </c>
      <c r="IL21"/>
      <c r="IM21"/>
      <c r="IN21"/>
      <c r="IO21"/>
      <c r="IP21"/>
      <c r="IQ21"/>
      <c r="IR21"/>
      <c r="IS21"/>
      <c r="IT21"/>
      <c r="IU21"/>
      <c r="IV21"/>
    </row>
    <row r="22" spans="1:256" s="42" customFormat="1" ht="12.75" customHeight="1">
      <c r="A22" s="85" t="s">
        <v>154</v>
      </c>
      <c r="B22" s="88">
        <v>35706</v>
      </c>
      <c r="C22" s="80">
        <v>112.3</v>
      </c>
      <c r="D22" s="80">
        <v>128.1</v>
      </c>
      <c r="E22" s="89">
        <v>41633</v>
      </c>
      <c r="F22" s="80">
        <f>SUM(E22/G22/B22*10000)</f>
        <v>99.99952922182577</v>
      </c>
      <c r="G22" s="80">
        <v>116.6</v>
      </c>
      <c r="H22" s="81">
        <v>46837</v>
      </c>
      <c r="I22" s="81">
        <f>SUM(H22/J22/E22*10000)</f>
        <v>99.99973311769243</v>
      </c>
      <c r="J22" s="80">
        <v>112.5</v>
      </c>
      <c r="K22" s="81">
        <v>51381</v>
      </c>
      <c r="L22" s="80">
        <f>K22/H22/M22*10000</f>
        <v>100.00157842938258</v>
      </c>
      <c r="M22" s="59">
        <v>109.7</v>
      </c>
      <c r="N22" s="81">
        <v>55902</v>
      </c>
      <c r="O22" s="81">
        <f>N22/K22/P22*10000</f>
        <v>99.9990554988855</v>
      </c>
      <c r="P22" s="59">
        <v>108.8</v>
      </c>
      <c r="IL22"/>
      <c r="IM22"/>
      <c r="IN22"/>
      <c r="IO22"/>
      <c r="IP22"/>
      <c r="IQ22"/>
      <c r="IR22"/>
      <c r="IS22"/>
      <c r="IT22"/>
      <c r="IU22"/>
      <c r="IV22"/>
    </row>
    <row r="23" spans="1:256" s="42" customFormat="1" ht="15.75" customHeight="1">
      <c r="A23" s="85" t="s">
        <v>155</v>
      </c>
      <c r="B23" s="59">
        <v>65727</v>
      </c>
      <c r="C23" s="80">
        <v>211.1</v>
      </c>
      <c r="D23" s="80">
        <v>128.1</v>
      </c>
      <c r="E23" s="81">
        <v>68944</v>
      </c>
      <c r="F23" s="80">
        <f>SUM(E23/G23/B23*10000)</f>
        <v>89.96096724324204</v>
      </c>
      <c r="G23" s="80">
        <v>116.6</v>
      </c>
      <c r="H23" s="81">
        <v>77562</v>
      </c>
      <c r="I23" s="81">
        <f>SUM(H23/J23/E23*10000)</f>
        <v>100</v>
      </c>
      <c r="J23" s="80">
        <v>112.5</v>
      </c>
      <c r="K23" s="81">
        <v>85086</v>
      </c>
      <c r="L23" s="80">
        <f>K23/H23/M23*10000</f>
        <v>100.00057119006179</v>
      </c>
      <c r="M23" s="59">
        <v>109.7</v>
      </c>
      <c r="N23" s="81">
        <v>92573</v>
      </c>
      <c r="O23" s="81">
        <f>N23/K23/P23*10000</f>
        <v>99.99938643393328</v>
      </c>
      <c r="P23" s="59">
        <v>108.8</v>
      </c>
      <c r="IL23"/>
      <c r="IM23"/>
      <c r="IN23"/>
      <c r="IO23"/>
      <c r="IP23"/>
      <c r="IQ23"/>
      <c r="IR23"/>
      <c r="IS23"/>
      <c r="IT23"/>
      <c r="IU23"/>
      <c r="IV23"/>
    </row>
    <row r="24" spans="1:256" s="42" customFormat="1" ht="12.75" customHeight="1">
      <c r="A24" s="85" t="s">
        <v>156</v>
      </c>
      <c r="B24" s="59">
        <v>4134</v>
      </c>
      <c r="C24" s="80">
        <v>133.4</v>
      </c>
      <c r="D24" s="80">
        <v>128.1</v>
      </c>
      <c r="E24" s="81">
        <v>4820</v>
      </c>
      <c r="F24" s="80">
        <f>SUM(E24/G24/B24*10000)</f>
        <v>99.99493801558592</v>
      </c>
      <c r="G24" s="80">
        <v>116.6</v>
      </c>
      <c r="H24" s="81">
        <v>5423</v>
      </c>
      <c r="I24" s="81">
        <f>SUM(H24/J24/E24*10000)</f>
        <v>100.00922083909637</v>
      </c>
      <c r="J24" s="80">
        <v>112.5</v>
      </c>
      <c r="K24" s="81">
        <v>5949</v>
      </c>
      <c r="L24" s="80">
        <f>K24/H24/M24*10000</f>
        <v>99.99947890673288</v>
      </c>
      <c r="M24" s="59">
        <v>109.7</v>
      </c>
      <c r="N24" s="81">
        <v>6472</v>
      </c>
      <c r="O24" s="81">
        <f>N24/K24/P24*10000</f>
        <v>99.99208962455381</v>
      </c>
      <c r="P24" s="59">
        <v>108.8</v>
      </c>
      <c r="IL24"/>
      <c r="IM24"/>
      <c r="IN24"/>
      <c r="IO24"/>
      <c r="IP24"/>
      <c r="IQ24"/>
      <c r="IR24"/>
      <c r="IS24"/>
      <c r="IT24"/>
      <c r="IU24"/>
      <c r="IV24"/>
    </row>
    <row r="25" spans="1:256" s="42" customFormat="1" ht="12.75" customHeight="1">
      <c r="A25" s="85" t="s">
        <v>157</v>
      </c>
      <c r="B25" s="59">
        <v>33838</v>
      </c>
      <c r="C25" s="80">
        <v>127.6</v>
      </c>
      <c r="D25" s="80">
        <v>128.1</v>
      </c>
      <c r="E25" s="81">
        <v>38380</v>
      </c>
      <c r="F25" s="80">
        <f>SUM(E25/G25/B25*10000)</f>
        <v>97.27511074104777</v>
      </c>
      <c r="G25" s="80">
        <v>116.6</v>
      </c>
      <c r="H25" s="81">
        <v>43178</v>
      </c>
      <c r="I25" s="81">
        <f>SUM(H25/J25/E25*10000)</f>
        <v>100.00115801053789</v>
      </c>
      <c r="J25" s="80">
        <v>112.5</v>
      </c>
      <c r="K25" s="81">
        <v>47366</v>
      </c>
      <c r="L25" s="81">
        <f>K25/H25/M25*10000</f>
        <v>99.999438418895</v>
      </c>
      <c r="M25" s="59">
        <v>109.7</v>
      </c>
      <c r="N25" s="81">
        <v>51534</v>
      </c>
      <c r="O25" s="81">
        <f>N25/K25/P25*10000</f>
        <v>99.99959638459953</v>
      </c>
      <c r="P25" s="59">
        <v>108.8</v>
      </c>
      <c r="IL25"/>
      <c r="IM25"/>
      <c r="IN25"/>
      <c r="IO25"/>
      <c r="IP25"/>
      <c r="IQ25"/>
      <c r="IR25"/>
      <c r="IS25"/>
      <c r="IT25"/>
      <c r="IU25"/>
      <c r="IV25"/>
    </row>
    <row r="26" spans="1:24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6:256" s="4" customFormat="1" ht="12.75">
      <c r="F27" s="90" t="s">
        <v>158</v>
      </c>
      <c r="IQ27"/>
      <c r="IR27"/>
      <c r="IS27"/>
      <c r="IT27"/>
      <c r="IU27"/>
      <c r="IV27"/>
    </row>
    <row r="28" spans="6:256" s="4" customFormat="1" ht="12.75">
      <c r="F28" s="4" t="s">
        <v>159</v>
      </c>
      <c r="IQ28"/>
      <c r="IR28"/>
      <c r="IS28"/>
      <c r="IT28"/>
      <c r="IU28"/>
      <c r="IV28"/>
    </row>
    <row r="29" spans="251:256" s="4" customFormat="1" ht="8.25" customHeight="1">
      <c r="IQ29"/>
      <c r="IR29"/>
      <c r="IS29"/>
      <c r="IT29"/>
      <c r="IU29"/>
      <c r="IV29"/>
    </row>
    <row r="30" spans="1:256" s="77" customFormat="1" ht="18" customHeight="1">
      <c r="A30" s="91" t="s">
        <v>128</v>
      </c>
      <c r="B30" s="92" t="s">
        <v>129</v>
      </c>
      <c r="C30" s="92"/>
      <c r="D30" s="92"/>
      <c r="E30" s="93" t="s">
        <v>130</v>
      </c>
      <c r="F30" s="93"/>
      <c r="G30" s="93"/>
      <c r="H30" s="92" t="s">
        <v>131</v>
      </c>
      <c r="I30" s="92"/>
      <c r="J30" s="92"/>
      <c r="K30" s="92" t="s">
        <v>56</v>
      </c>
      <c r="L30" s="92"/>
      <c r="M30" s="92"/>
      <c r="N30" s="92" t="s">
        <v>132</v>
      </c>
      <c r="O30" s="92"/>
      <c r="P30" s="92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77" customFormat="1" ht="12.75">
      <c r="A31" s="94" t="s">
        <v>133</v>
      </c>
      <c r="B31" s="95" t="s">
        <v>134</v>
      </c>
      <c r="C31" s="96" t="s">
        <v>135</v>
      </c>
      <c r="D31" s="97" t="s">
        <v>136</v>
      </c>
      <c r="E31" s="95" t="s">
        <v>134</v>
      </c>
      <c r="F31" s="96" t="s">
        <v>135</v>
      </c>
      <c r="G31" s="97" t="s">
        <v>136</v>
      </c>
      <c r="H31" s="95" t="s">
        <v>134</v>
      </c>
      <c r="I31" s="96" t="s">
        <v>135</v>
      </c>
      <c r="J31" s="97" t="s">
        <v>136</v>
      </c>
      <c r="K31" s="95" t="s">
        <v>134</v>
      </c>
      <c r="L31" s="96" t="s">
        <v>135</v>
      </c>
      <c r="M31" s="97" t="s">
        <v>136</v>
      </c>
      <c r="N31" s="95" t="s">
        <v>134</v>
      </c>
      <c r="O31" s="96" t="s">
        <v>135</v>
      </c>
      <c r="P31" s="97" t="s">
        <v>136</v>
      </c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77" customFormat="1" ht="15" customHeight="1">
      <c r="A32" s="94" t="s">
        <v>137</v>
      </c>
      <c r="B32" s="95" t="s">
        <v>138</v>
      </c>
      <c r="C32" s="95" t="s">
        <v>160</v>
      </c>
      <c r="D32" s="95" t="s">
        <v>140</v>
      </c>
      <c r="E32" s="95" t="s">
        <v>138</v>
      </c>
      <c r="F32" s="95" t="s">
        <v>160</v>
      </c>
      <c r="G32" s="95" t="s">
        <v>140</v>
      </c>
      <c r="H32" s="95" t="s">
        <v>138</v>
      </c>
      <c r="I32" s="95" t="s">
        <v>160</v>
      </c>
      <c r="J32" s="95" t="s">
        <v>140</v>
      </c>
      <c r="K32" s="95" t="s">
        <v>138</v>
      </c>
      <c r="L32" s="95" t="s">
        <v>160</v>
      </c>
      <c r="M32" s="95" t="s">
        <v>140</v>
      </c>
      <c r="N32" s="95" t="s">
        <v>138</v>
      </c>
      <c r="O32" s="95" t="s">
        <v>160</v>
      </c>
      <c r="P32" s="95" t="s">
        <v>140</v>
      </c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77" customFormat="1" ht="16.5" customHeight="1">
      <c r="A33" s="94"/>
      <c r="B33" s="95"/>
      <c r="C33" s="95" t="s">
        <v>161</v>
      </c>
      <c r="D33" s="95"/>
      <c r="E33" s="95"/>
      <c r="F33" s="95" t="s">
        <v>161</v>
      </c>
      <c r="G33" s="95"/>
      <c r="H33" s="95"/>
      <c r="I33" s="95" t="s">
        <v>161</v>
      </c>
      <c r="J33" s="95"/>
      <c r="K33" s="95"/>
      <c r="L33" s="95" t="s">
        <v>161</v>
      </c>
      <c r="M33" s="95"/>
      <c r="N33" s="95"/>
      <c r="O33" s="95" t="s">
        <v>161</v>
      </c>
      <c r="P33" s="95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77" customFormat="1" ht="16.5" customHeight="1">
      <c r="A34" s="98"/>
      <c r="B34" s="98"/>
      <c r="C34" s="98" t="s">
        <v>162</v>
      </c>
      <c r="D34" s="98"/>
      <c r="E34" s="98"/>
      <c r="F34" s="98" t="s">
        <v>162</v>
      </c>
      <c r="G34" s="98"/>
      <c r="H34" s="98"/>
      <c r="I34" s="98" t="s">
        <v>162</v>
      </c>
      <c r="J34" s="98"/>
      <c r="K34" s="98"/>
      <c r="L34" s="98" t="s">
        <v>162</v>
      </c>
      <c r="M34" s="98"/>
      <c r="N34" s="98"/>
      <c r="O34" s="98" t="s">
        <v>162</v>
      </c>
      <c r="P34" s="98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21.75" customHeight="1">
      <c r="A35" s="99" t="s">
        <v>163</v>
      </c>
      <c r="B35" s="99">
        <v>46035</v>
      </c>
      <c r="C35" s="100">
        <v>114.8</v>
      </c>
      <c r="D35" s="100">
        <v>131.7</v>
      </c>
      <c r="E35" s="99">
        <v>54600</v>
      </c>
      <c r="F35" s="99">
        <v>100</v>
      </c>
      <c r="G35" s="99">
        <v>119.2</v>
      </c>
      <c r="H35" s="99">
        <v>61900</v>
      </c>
      <c r="I35" s="101">
        <v>100</v>
      </c>
      <c r="J35" s="99">
        <v>113.7</v>
      </c>
      <c r="K35" s="99">
        <v>69000</v>
      </c>
      <c r="L35" s="102">
        <v>101</v>
      </c>
      <c r="M35" s="99">
        <v>110.1</v>
      </c>
      <c r="N35" s="99">
        <v>76500</v>
      </c>
      <c r="O35" s="102">
        <v>102</v>
      </c>
      <c r="P35" s="100">
        <v>108.7</v>
      </c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5:256" s="73" customFormat="1" ht="12.75">
      <c r="E36" s="103"/>
      <c r="H36" s="103"/>
      <c r="K36" s="103"/>
      <c r="N36" s="103"/>
      <c r="IL36"/>
      <c r="IM36"/>
      <c r="IN36"/>
      <c r="IO36"/>
      <c r="IP36"/>
      <c r="IQ36"/>
      <c r="IR36"/>
      <c r="IS36"/>
      <c r="IT36"/>
      <c r="IU36"/>
      <c r="IV36"/>
    </row>
    <row r="37" spans="5:256" s="73" customFormat="1" ht="12.75">
      <c r="E37" s="103"/>
      <c r="H37" s="103"/>
      <c r="K37" s="103"/>
      <c r="N37" s="103"/>
      <c r="IL37"/>
      <c r="IM37"/>
      <c r="IN37"/>
      <c r="IO37"/>
      <c r="IP37"/>
      <c r="IQ37"/>
      <c r="IR37"/>
      <c r="IS37"/>
      <c r="IT37"/>
      <c r="IU37"/>
      <c r="IV37"/>
    </row>
    <row r="38" spans="5:256" s="73" customFormat="1" ht="12.75">
      <c r="E38" s="103"/>
      <c r="H38" s="103"/>
      <c r="K38" s="103"/>
      <c r="N38" s="103"/>
      <c r="IL38"/>
      <c r="IM38"/>
      <c r="IN38"/>
      <c r="IO38"/>
      <c r="IP38"/>
      <c r="IQ38"/>
      <c r="IR38"/>
      <c r="IS38"/>
      <c r="IT38"/>
      <c r="IU38"/>
      <c r="IV38"/>
    </row>
    <row r="39" spans="5:256" s="73" customFormat="1" ht="12.75">
      <c r="E39" s="103"/>
      <c r="H39" s="103"/>
      <c r="K39" s="103"/>
      <c r="N39" s="103"/>
      <c r="IL39"/>
      <c r="IM39"/>
      <c r="IN39"/>
      <c r="IO39"/>
      <c r="IP39"/>
      <c r="IQ39"/>
      <c r="IR39"/>
      <c r="IS39"/>
      <c r="IT39"/>
      <c r="IU39"/>
      <c r="IV39"/>
    </row>
    <row r="40" spans="5:256" s="73" customFormat="1" ht="12.75">
      <c r="E40" s="103"/>
      <c r="H40" s="103"/>
      <c r="K40" s="103"/>
      <c r="N40" s="103"/>
      <c r="IL40"/>
      <c r="IM40"/>
      <c r="IN40"/>
      <c r="IO40"/>
      <c r="IP40"/>
      <c r="IQ40"/>
      <c r="IR40"/>
      <c r="IS40"/>
      <c r="IT40"/>
      <c r="IU40"/>
      <c r="IV40"/>
    </row>
    <row r="41" spans="5:256" s="73" customFormat="1" ht="12.75">
      <c r="E41" s="103"/>
      <c r="K41" s="103"/>
      <c r="N41" s="103"/>
      <c r="IL41"/>
      <c r="IM41"/>
      <c r="IN41"/>
      <c r="IO41"/>
      <c r="IP41"/>
      <c r="IQ41"/>
      <c r="IR41"/>
      <c r="IS41"/>
      <c r="IT41"/>
      <c r="IU41"/>
      <c r="IV41"/>
    </row>
    <row r="42" spans="5:256" s="73" customFormat="1" ht="12.75">
      <c r="E42" s="103"/>
      <c r="K42" s="103"/>
      <c r="N42" s="103"/>
      <c r="IL42"/>
      <c r="IM42"/>
      <c r="IN42"/>
      <c r="IO42"/>
      <c r="IP42"/>
      <c r="IQ42"/>
      <c r="IR42"/>
      <c r="IS42"/>
      <c r="IT42"/>
      <c r="IU42"/>
      <c r="IV42"/>
    </row>
    <row r="43" spans="5:256" s="73" customFormat="1" ht="12.75">
      <c r="E43" s="103"/>
      <c r="K43" s="103"/>
      <c r="N43" s="103"/>
      <c r="IL43"/>
      <c r="IM43"/>
      <c r="IN43"/>
      <c r="IO43"/>
      <c r="IP43"/>
      <c r="IQ43"/>
      <c r="IR43"/>
      <c r="IS43"/>
      <c r="IT43"/>
      <c r="IU43"/>
      <c r="IV43"/>
    </row>
    <row r="44" spans="5:256" s="73" customFormat="1" ht="12.75">
      <c r="E44" s="103"/>
      <c r="K44" s="103"/>
      <c r="N44" s="103"/>
      <c r="IL44"/>
      <c r="IM44"/>
      <c r="IN44"/>
      <c r="IO44"/>
      <c r="IP44"/>
      <c r="IQ44"/>
      <c r="IR44"/>
      <c r="IS44"/>
      <c r="IT44"/>
      <c r="IU44"/>
      <c r="IV44"/>
    </row>
    <row r="45" spans="5:256" s="73" customFormat="1" ht="12.75">
      <c r="E45" s="103"/>
      <c r="K45" s="103"/>
      <c r="N45" s="103"/>
      <c r="IL45"/>
      <c r="IM45"/>
      <c r="IN45"/>
      <c r="IO45"/>
      <c r="IP45"/>
      <c r="IQ45"/>
      <c r="IR45"/>
      <c r="IS45"/>
      <c r="IT45"/>
      <c r="IU45"/>
      <c r="IV45"/>
    </row>
    <row r="46" spans="5:256" s="73" customFormat="1" ht="12.75">
      <c r="E46" s="103"/>
      <c r="K46" s="103"/>
      <c r="N46" s="103"/>
      <c r="IL46"/>
      <c r="IM46"/>
      <c r="IN46"/>
      <c r="IO46"/>
      <c r="IP46"/>
      <c r="IQ46"/>
      <c r="IR46"/>
      <c r="IS46"/>
      <c r="IT46"/>
      <c r="IU46"/>
      <c r="IV46"/>
    </row>
    <row r="47" spans="5:256" s="73" customFormat="1" ht="12.75">
      <c r="E47" s="103"/>
      <c r="K47" s="103"/>
      <c r="N47" s="103"/>
      <c r="IL47"/>
      <c r="IM47"/>
      <c r="IN47"/>
      <c r="IO47"/>
      <c r="IP47"/>
      <c r="IQ47"/>
      <c r="IR47"/>
      <c r="IS47"/>
      <c r="IT47"/>
      <c r="IU47"/>
      <c r="IV47"/>
    </row>
    <row r="48" spans="5:256" s="73" customFormat="1" ht="12.75">
      <c r="E48" s="103"/>
      <c r="K48" s="103"/>
      <c r="N48" s="103"/>
      <c r="IL48"/>
      <c r="IM48"/>
      <c r="IN48"/>
      <c r="IO48"/>
      <c r="IP48"/>
      <c r="IQ48"/>
      <c r="IR48"/>
      <c r="IS48"/>
      <c r="IT48"/>
      <c r="IU48"/>
      <c r="IV48"/>
    </row>
    <row r="49" spans="5:256" s="73" customFormat="1" ht="12.75">
      <c r="E49" s="103"/>
      <c r="K49" s="103"/>
      <c r="N49" s="103"/>
      <c r="IL49"/>
      <c r="IM49"/>
      <c r="IN49"/>
      <c r="IO49"/>
      <c r="IP49"/>
      <c r="IQ49"/>
      <c r="IR49"/>
      <c r="IS49"/>
      <c r="IT49"/>
      <c r="IU49"/>
      <c r="IV49"/>
    </row>
    <row r="50" spans="5:256" s="73" customFormat="1" ht="12.75">
      <c r="E50" s="103"/>
      <c r="K50" s="103"/>
      <c r="N50" s="103"/>
      <c r="IL50"/>
      <c r="IM50"/>
      <c r="IN50"/>
      <c r="IO50"/>
      <c r="IP50"/>
      <c r="IQ50"/>
      <c r="IR50"/>
      <c r="IS50"/>
      <c r="IT50"/>
      <c r="IU50"/>
      <c r="IV50"/>
    </row>
    <row r="51" spans="5:256" s="73" customFormat="1" ht="12.75">
      <c r="E51" s="103"/>
      <c r="K51" s="103"/>
      <c r="N51" s="103"/>
      <c r="IL51"/>
      <c r="IM51"/>
      <c r="IN51"/>
      <c r="IO51"/>
      <c r="IP51"/>
      <c r="IQ51"/>
      <c r="IR51"/>
      <c r="IS51"/>
      <c r="IT51"/>
      <c r="IU51"/>
      <c r="IV51"/>
    </row>
    <row r="52" spans="5:256" s="73" customFormat="1" ht="12.75">
      <c r="E52" s="103"/>
      <c r="K52" s="103"/>
      <c r="N52" s="103"/>
      <c r="IL52"/>
      <c r="IM52"/>
      <c r="IN52"/>
      <c r="IO52"/>
      <c r="IP52"/>
      <c r="IQ52"/>
      <c r="IR52"/>
      <c r="IS52"/>
      <c r="IT52"/>
      <c r="IU52"/>
      <c r="IV52"/>
    </row>
    <row r="53" spans="5:256" s="73" customFormat="1" ht="12.75">
      <c r="E53" s="103"/>
      <c r="K53" s="103"/>
      <c r="N53" s="103"/>
      <c r="IL53"/>
      <c r="IM53"/>
      <c r="IN53"/>
      <c r="IO53"/>
      <c r="IP53"/>
      <c r="IQ53"/>
      <c r="IR53"/>
      <c r="IS53"/>
      <c r="IT53"/>
      <c r="IU53"/>
      <c r="IV53"/>
    </row>
    <row r="54" spans="5:256" s="73" customFormat="1" ht="12.75">
      <c r="E54" s="103"/>
      <c r="K54" s="103"/>
      <c r="N54" s="103"/>
      <c r="IL54"/>
      <c r="IM54"/>
      <c r="IN54"/>
      <c r="IO54"/>
      <c r="IP54"/>
      <c r="IQ54"/>
      <c r="IR54"/>
      <c r="IS54"/>
      <c r="IT54"/>
      <c r="IU54"/>
      <c r="IV54"/>
    </row>
    <row r="55" spans="5:256" s="73" customFormat="1" ht="12.75">
      <c r="E55" s="103"/>
      <c r="K55" s="103"/>
      <c r="N55" s="103"/>
      <c r="IL55"/>
      <c r="IM55"/>
      <c r="IN55"/>
      <c r="IO55"/>
      <c r="IP55"/>
      <c r="IQ55"/>
      <c r="IR55"/>
      <c r="IS55"/>
      <c r="IT55"/>
      <c r="IU55"/>
      <c r="IV55"/>
    </row>
    <row r="56" spans="5:256" s="73" customFormat="1" ht="12.75">
      <c r="E56" s="103"/>
      <c r="K56" s="103"/>
      <c r="N56" s="103"/>
      <c r="IL56"/>
      <c r="IM56"/>
      <c r="IN56"/>
      <c r="IO56"/>
      <c r="IP56"/>
      <c r="IQ56"/>
      <c r="IR56"/>
      <c r="IS56"/>
      <c r="IT56"/>
      <c r="IU56"/>
      <c r="IV56"/>
    </row>
    <row r="57" spans="5:256" s="73" customFormat="1" ht="12.75">
      <c r="E57" s="103"/>
      <c r="K57" s="103"/>
      <c r="N57" s="103"/>
      <c r="IL57"/>
      <c r="IM57"/>
      <c r="IN57"/>
      <c r="IO57"/>
      <c r="IP57"/>
      <c r="IQ57"/>
      <c r="IR57"/>
      <c r="IS57"/>
      <c r="IT57"/>
      <c r="IU57"/>
      <c r="IV57"/>
    </row>
    <row r="58" spans="5:256" s="73" customFormat="1" ht="12.75">
      <c r="E58" s="103"/>
      <c r="K58" s="103"/>
      <c r="N58" s="103"/>
      <c r="IL58"/>
      <c r="IM58"/>
      <c r="IN58"/>
      <c r="IO58"/>
      <c r="IP58"/>
      <c r="IQ58"/>
      <c r="IR58"/>
      <c r="IS58"/>
      <c r="IT58"/>
      <c r="IU58"/>
      <c r="IV58"/>
    </row>
    <row r="59" spans="5:256" s="73" customFormat="1" ht="12.75">
      <c r="E59" s="103"/>
      <c r="K59" s="103"/>
      <c r="N59" s="103"/>
      <c r="IL59"/>
      <c r="IM59"/>
      <c r="IN59"/>
      <c r="IO59"/>
      <c r="IP59"/>
      <c r="IQ59"/>
      <c r="IR59"/>
      <c r="IS59"/>
      <c r="IT59"/>
      <c r="IU59"/>
      <c r="IV59"/>
    </row>
    <row r="60" spans="5:256" s="73" customFormat="1" ht="12.75">
      <c r="E60" s="103"/>
      <c r="K60" s="103"/>
      <c r="N60" s="103"/>
      <c r="IL60"/>
      <c r="IM60"/>
      <c r="IN60"/>
      <c r="IO60"/>
      <c r="IP60"/>
      <c r="IQ60"/>
      <c r="IR60"/>
      <c r="IS60"/>
      <c r="IT60"/>
      <c r="IU60"/>
      <c r="IV60"/>
    </row>
    <row r="61" spans="5:256" s="73" customFormat="1" ht="12.75">
      <c r="E61" s="103"/>
      <c r="K61" s="103"/>
      <c r="N61" s="103"/>
      <c r="IL61"/>
      <c r="IM61"/>
      <c r="IN61"/>
      <c r="IO61"/>
      <c r="IP61"/>
      <c r="IQ61"/>
      <c r="IR61"/>
      <c r="IS61"/>
      <c r="IT61"/>
      <c r="IU61"/>
      <c r="IV61"/>
    </row>
    <row r="62" spans="5:256" s="73" customFormat="1" ht="12.75">
      <c r="E62" s="103"/>
      <c r="K62" s="103"/>
      <c r="N62" s="103"/>
      <c r="IL62"/>
      <c r="IM62"/>
      <c r="IN62"/>
      <c r="IO62"/>
      <c r="IP62"/>
      <c r="IQ62"/>
      <c r="IR62"/>
      <c r="IS62"/>
      <c r="IT62"/>
      <c r="IU62"/>
      <c r="IV62"/>
    </row>
    <row r="63" spans="5:256" s="73" customFormat="1" ht="12.75">
      <c r="E63" s="103"/>
      <c r="K63" s="103"/>
      <c r="N63" s="103"/>
      <c r="IL63"/>
      <c r="IM63"/>
      <c r="IN63"/>
      <c r="IO63"/>
      <c r="IP63"/>
      <c r="IQ63"/>
      <c r="IR63"/>
      <c r="IS63"/>
      <c r="IT63"/>
      <c r="IU63"/>
      <c r="IV63"/>
    </row>
    <row r="64" spans="5:256" s="73" customFormat="1" ht="12.75">
      <c r="E64" s="103"/>
      <c r="K64" s="103"/>
      <c r="N64" s="103"/>
      <c r="IL64"/>
      <c r="IM64"/>
      <c r="IN64"/>
      <c r="IO64"/>
      <c r="IP64"/>
      <c r="IQ64"/>
      <c r="IR64"/>
      <c r="IS64"/>
      <c r="IT64"/>
      <c r="IU64"/>
      <c r="IV64"/>
    </row>
    <row r="65" spans="5:256" s="73" customFormat="1" ht="12.75">
      <c r="E65" s="103"/>
      <c r="K65" s="103"/>
      <c r="N65" s="103"/>
      <c r="IL65"/>
      <c r="IM65"/>
      <c r="IN65"/>
      <c r="IO65"/>
      <c r="IP65"/>
      <c r="IQ65"/>
      <c r="IR65"/>
      <c r="IS65"/>
      <c r="IT65"/>
      <c r="IU65"/>
      <c r="IV65"/>
    </row>
    <row r="66" spans="5:256" s="73" customFormat="1" ht="12.75">
      <c r="E66" s="103"/>
      <c r="K66" s="103"/>
      <c r="N66" s="103"/>
      <c r="IL66"/>
      <c r="IM66"/>
      <c r="IN66"/>
      <c r="IO66"/>
      <c r="IP66"/>
      <c r="IQ66"/>
      <c r="IR66"/>
      <c r="IS66"/>
      <c r="IT66"/>
      <c r="IU66"/>
      <c r="IV66"/>
    </row>
    <row r="67" spans="5:256" s="73" customFormat="1" ht="12.75">
      <c r="E67" s="103"/>
      <c r="K67" s="103"/>
      <c r="N67" s="103"/>
      <c r="IL67"/>
      <c r="IM67"/>
      <c r="IN67"/>
      <c r="IO67"/>
      <c r="IP67"/>
      <c r="IQ67"/>
      <c r="IR67"/>
      <c r="IS67"/>
      <c r="IT67"/>
      <c r="IU67"/>
      <c r="IV67"/>
    </row>
    <row r="68" spans="5:256" s="73" customFormat="1" ht="12.75">
      <c r="E68" s="103"/>
      <c r="K68" s="103"/>
      <c r="N68" s="103"/>
      <c r="IL68"/>
      <c r="IM68"/>
      <c r="IN68"/>
      <c r="IO68"/>
      <c r="IP68"/>
      <c r="IQ68"/>
      <c r="IR68"/>
      <c r="IS68"/>
      <c r="IT68"/>
      <c r="IU68"/>
      <c r="IV68"/>
    </row>
    <row r="69" spans="5:256" s="73" customFormat="1" ht="12.75">
      <c r="E69" s="103"/>
      <c r="K69" s="103"/>
      <c r="N69" s="103"/>
      <c r="IL69"/>
      <c r="IM69"/>
      <c r="IN69"/>
      <c r="IO69"/>
      <c r="IP69"/>
      <c r="IQ69"/>
      <c r="IR69"/>
      <c r="IS69"/>
      <c r="IT69"/>
      <c r="IU69"/>
      <c r="IV69"/>
    </row>
    <row r="70" spans="5:256" s="73" customFormat="1" ht="12.75">
      <c r="E70" s="103"/>
      <c r="K70" s="103"/>
      <c r="N70" s="103"/>
      <c r="IL70"/>
      <c r="IM70"/>
      <c r="IN70"/>
      <c r="IO70"/>
      <c r="IP70"/>
      <c r="IQ70"/>
      <c r="IR70"/>
      <c r="IS70"/>
      <c r="IT70"/>
      <c r="IU70"/>
      <c r="IV70"/>
    </row>
    <row r="71" spans="5:256" s="73" customFormat="1" ht="12.75">
      <c r="E71" s="103"/>
      <c r="K71" s="103"/>
      <c r="N71" s="103"/>
      <c r="IL71"/>
      <c r="IM71"/>
      <c r="IN71"/>
      <c r="IO71"/>
      <c r="IP71"/>
      <c r="IQ71"/>
      <c r="IR71"/>
      <c r="IS71"/>
      <c r="IT71"/>
      <c r="IU71"/>
      <c r="IV71"/>
    </row>
    <row r="72" spans="5:256" s="73" customFormat="1" ht="12.75">
      <c r="E72" s="103"/>
      <c r="K72" s="103"/>
      <c r="N72" s="103"/>
      <c r="IL72"/>
      <c r="IM72"/>
      <c r="IN72"/>
      <c r="IO72"/>
      <c r="IP72"/>
      <c r="IQ72"/>
      <c r="IR72"/>
      <c r="IS72"/>
      <c r="IT72"/>
      <c r="IU72"/>
      <c r="IV72"/>
    </row>
    <row r="73" spans="5:256" s="73" customFormat="1" ht="12.75">
      <c r="E73" s="103"/>
      <c r="K73" s="103"/>
      <c r="N73" s="103"/>
      <c r="IL73"/>
      <c r="IM73"/>
      <c r="IN73"/>
      <c r="IO73"/>
      <c r="IP73"/>
      <c r="IQ73"/>
      <c r="IR73"/>
      <c r="IS73"/>
      <c r="IT73"/>
      <c r="IU73"/>
      <c r="IV73"/>
    </row>
    <row r="74" spans="5:256" s="73" customFormat="1" ht="12.75">
      <c r="E74" s="103"/>
      <c r="K74" s="103"/>
      <c r="N74" s="103"/>
      <c r="IL74"/>
      <c r="IM74"/>
      <c r="IN74"/>
      <c r="IO74"/>
      <c r="IP74"/>
      <c r="IQ74"/>
      <c r="IR74"/>
      <c r="IS74"/>
      <c r="IT74"/>
      <c r="IU74"/>
      <c r="IV74"/>
    </row>
    <row r="75" spans="5:256" s="73" customFormat="1" ht="12.75">
      <c r="E75" s="103"/>
      <c r="K75" s="103"/>
      <c r="N75" s="103"/>
      <c r="IL75"/>
      <c r="IM75"/>
      <c r="IN75"/>
      <c r="IO75"/>
      <c r="IP75"/>
      <c r="IQ75"/>
      <c r="IR75"/>
      <c r="IS75"/>
      <c r="IT75"/>
      <c r="IU75"/>
      <c r="IV75"/>
    </row>
    <row r="76" spans="5:256" s="73" customFormat="1" ht="12.75">
      <c r="E76" s="103"/>
      <c r="K76" s="103"/>
      <c r="N76" s="103"/>
      <c r="IL76"/>
      <c r="IM76"/>
      <c r="IN76"/>
      <c r="IO76"/>
      <c r="IP76"/>
      <c r="IQ76"/>
      <c r="IR76"/>
      <c r="IS76"/>
      <c r="IT76"/>
      <c r="IU76"/>
      <c r="IV76"/>
    </row>
    <row r="77" spans="5:256" s="73" customFormat="1" ht="12.75">
      <c r="E77" s="103"/>
      <c r="K77" s="103"/>
      <c r="N77" s="103"/>
      <c r="IL77"/>
      <c r="IM77"/>
      <c r="IN77"/>
      <c r="IO77"/>
      <c r="IP77"/>
      <c r="IQ77"/>
      <c r="IR77"/>
      <c r="IS77"/>
      <c r="IT77"/>
      <c r="IU77"/>
      <c r="IV77"/>
    </row>
    <row r="78" spans="5:256" s="73" customFormat="1" ht="12.75">
      <c r="E78" s="103"/>
      <c r="K78" s="103"/>
      <c r="N78" s="103"/>
      <c r="IL78"/>
      <c r="IM78"/>
      <c r="IN78"/>
      <c r="IO78"/>
      <c r="IP78"/>
      <c r="IQ78"/>
      <c r="IR78"/>
      <c r="IS78"/>
      <c r="IT78"/>
      <c r="IU78"/>
      <c r="IV78"/>
    </row>
    <row r="79" spans="5:256" s="73" customFormat="1" ht="12.75">
      <c r="E79" s="103"/>
      <c r="K79" s="103"/>
      <c r="N79" s="103"/>
      <c r="IL79"/>
      <c r="IM79"/>
      <c r="IN79"/>
      <c r="IO79"/>
      <c r="IP79"/>
      <c r="IQ79"/>
      <c r="IR79"/>
      <c r="IS79"/>
      <c r="IT79"/>
      <c r="IU79"/>
      <c r="IV79"/>
    </row>
    <row r="80" spans="5:256" s="73" customFormat="1" ht="12.75">
      <c r="E80" s="103"/>
      <c r="K80" s="103"/>
      <c r="N80" s="103"/>
      <c r="IL80"/>
      <c r="IM80"/>
      <c r="IN80"/>
      <c r="IO80"/>
      <c r="IP80"/>
      <c r="IQ80"/>
      <c r="IR80"/>
      <c r="IS80"/>
      <c r="IT80"/>
      <c r="IU80"/>
      <c r="IV80"/>
    </row>
    <row r="81" spans="5:256" s="73" customFormat="1" ht="12.75">
      <c r="E81" s="103"/>
      <c r="K81" s="103"/>
      <c r="N81" s="103"/>
      <c r="IL81"/>
      <c r="IM81"/>
      <c r="IN81"/>
      <c r="IO81"/>
      <c r="IP81"/>
      <c r="IQ81"/>
      <c r="IR81"/>
      <c r="IS81"/>
      <c r="IT81"/>
      <c r="IU81"/>
      <c r="IV81"/>
    </row>
    <row r="82" spans="5:256" s="73" customFormat="1" ht="12.75">
      <c r="E82" s="103"/>
      <c r="K82" s="103"/>
      <c r="N82" s="103"/>
      <c r="IL82"/>
      <c r="IM82"/>
      <c r="IN82"/>
      <c r="IO82"/>
      <c r="IP82"/>
      <c r="IQ82"/>
      <c r="IR82"/>
      <c r="IS82"/>
      <c r="IT82"/>
      <c r="IU82"/>
      <c r="IV82"/>
    </row>
    <row r="83" spans="5:256" s="73" customFormat="1" ht="12.75">
      <c r="E83" s="103"/>
      <c r="K83" s="103"/>
      <c r="N83" s="103"/>
      <c r="IL83"/>
      <c r="IM83"/>
      <c r="IN83"/>
      <c r="IO83"/>
      <c r="IP83"/>
      <c r="IQ83"/>
      <c r="IR83"/>
      <c r="IS83"/>
      <c r="IT83"/>
      <c r="IU83"/>
      <c r="IV83"/>
    </row>
    <row r="84" spans="5:256" s="73" customFormat="1" ht="12.75">
      <c r="E84" s="103"/>
      <c r="K84" s="103"/>
      <c r="N84" s="103"/>
      <c r="IL84"/>
      <c r="IM84"/>
      <c r="IN84"/>
      <c r="IO84"/>
      <c r="IP84"/>
      <c r="IQ84"/>
      <c r="IR84"/>
      <c r="IS84"/>
      <c r="IT84"/>
      <c r="IU84"/>
      <c r="IV84"/>
    </row>
    <row r="85" spans="5:256" s="73" customFormat="1" ht="12.75">
      <c r="E85" s="103"/>
      <c r="K85" s="103"/>
      <c r="N85" s="103"/>
      <c r="IL85"/>
      <c r="IM85"/>
      <c r="IN85"/>
      <c r="IO85"/>
      <c r="IP85"/>
      <c r="IQ85"/>
      <c r="IR85"/>
      <c r="IS85"/>
      <c r="IT85"/>
      <c r="IU85"/>
      <c r="IV85"/>
    </row>
    <row r="86" spans="5:256" s="73" customFormat="1" ht="12.75">
      <c r="E86" s="103"/>
      <c r="K86" s="103"/>
      <c r="N86" s="103"/>
      <c r="IL86"/>
      <c r="IM86"/>
      <c r="IN86"/>
      <c r="IO86"/>
      <c r="IP86"/>
      <c r="IQ86"/>
      <c r="IR86"/>
      <c r="IS86"/>
      <c r="IT86"/>
      <c r="IU86"/>
      <c r="IV86"/>
    </row>
    <row r="87" spans="5:256" s="73" customFormat="1" ht="12.75">
      <c r="E87" s="103"/>
      <c r="K87" s="103"/>
      <c r="N87" s="103"/>
      <c r="IL87"/>
      <c r="IM87"/>
      <c r="IN87"/>
      <c r="IO87"/>
      <c r="IP87"/>
      <c r="IQ87"/>
      <c r="IR87"/>
      <c r="IS87"/>
      <c r="IT87"/>
      <c r="IU87"/>
      <c r="IV87"/>
    </row>
    <row r="88" spans="5:256" s="73" customFormat="1" ht="12.75">
      <c r="E88" s="103"/>
      <c r="K88" s="103"/>
      <c r="N88" s="103"/>
      <c r="IL88"/>
      <c r="IM88"/>
      <c r="IN88"/>
      <c r="IO88"/>
      <c r="IP88"/>
      <c r="IQ88"/>
      <c r="IR88"/>
      <c r="IS88"/>
      <c r="IT88"/>
      <c r="IU88"/>
      <c r="IV88"/>
    </row>
    <row r="89" spans="5:256" s="73" customFormat="1" ht="12.75">
      <c r="E89" s="103"/>
      <c r="K89" s="103"/>
      <c r="N89" s="103"/>
      <c r="IL89"/>
      <c r="IM89"/>
      <c r="IN89"/>
      <c r="IO89"/>
      <c r="IP89"/>
      <c r="IQ89"/>
      <c r="IR89"/>
      <c r="IS89"/>
      <c r="IT89"/>
      <c r="IU89"/>
      <c r="IV89"/>
    </row>
    <row r="90" spans="5:256" s="73" customFormat="1" ht="12.75">
      <c r="E90" s="103"/>
      <c r="K90" s="103"/>
      <c r="N90" s="103"/>
      <c r="IL90"/>
      <c r="IM90"/>
      <c r="IN90"/>
      <c r="IO90"/>
      <c r="IP90"/>
      <c r="IQ90"/>
      <c r="IR90"/>
      <c r="IS90"/>
      <c r="IT90"/>
      <c r="IU90"/>
      <c r="IV90"/>
    </row>
    <row r="91" spans="11:256" s="73" customFormat="1" ht="12.75">
      <c r="K91" s="103"/>
      <c r="N91" s="103"/>
      <c r="IL91"/>
      <c r="IM91"/>
      <c r="IN91"/>
      <c r="IO91"/>
      <c r="IP91"/>
      <c r="IQ91"/>
      <c r="IR91"/>
      <c r="IS91"/>
      <c r="IT91"/>
      <c r="IU91"/>
      <c r="IV91"/>
    </row>
    <row r="92" spans="11:256" s="73" customFormat="1" ht="12.75">
      <c r="K92" s="103"/>
      <c r="N92" s="103"/>
      <c r="IL92"/>
      <c r="IM92"/>
      <c r="IN92"/>
      <c r="IO92"/>
      <c r="IP92"/>
      <c r="IQ92"/>
      <c r="IR92"/>
      <c r="IS92"/>
      <c r="IT92"/>
      <c r="IU92"/>
      <c r="IV92"/>
    </row>
    <row r="93" spans="11:256" s="73" customFormat="1" ht="12.75">
      <c r="K93" s="103"/>
      <c r="N93" s="103"/>
      <c r="IL93"/>
      <c r="IM93"/>
      <c r="IN93"/>
      <c r="IO93"/>
      <c r="IP93"/>
      <c r="IQ93"/>
      <c r="IR93"/>
      <c r="IS93"/>
      <c r="IT93"/>
      <c r="IU93"/>
      <c r="IV93"/>
    </row>
    <row r="94" spans="11:256" s="73" customFormat="1" ht="12.75">
      <c r="K94" s="103"/>
      <c r="N94" s="103"/>
      <c r="IL94"/>
      <c r="IM94"/>
      <c r="IN94"/>
      <c r="IO94"/>
      <c r="IP94"/>
      <c r="IQ94"/>
      <c r="IR94"/>
      <c r="IS94"/>
      <c r="IT94"/>
      <c r="IU94"/>
      <c r="IV94"/>
    </row>
    <row r="95" spans="11:256" s="73" customFormat="1" ht="12.75">
      <c r="K95" s="103"/>
      <c r="N95" s="103"/>
      <c r="IL95"/>
      <c r="IM95"/>
      <c r="IN95"/>
      <c r="IO95"/>
      <c r="IP95"/>
      <c r="IQ95"/>
      <c r="IR95"/>
      <c r="IS95"/>
      <c r="IT95"/>
      <c r="IU95"/>
      <c r="IV95"/>
    </row>
    <row r="96" spans="11:256" s="73" customFormat="1" ht="12.75">
      <c r="K96" s="103"/>
      <c r="N96" s="103"/>
      <c r="IL96"/>
      <c r="IM96"/>
      <c r="IN96"/>
      <c r="IO96"/>
      <c r="IP96"/>
      <c r="IQ96"/>
      <c r="IR96"/>
      <c r="IS96"/>
      <c r="IT96"/>
      <c r="IU96"/>
      <c r="IV96"/>
    </row>
    <row r="97" spans="11:256" s="73" customFormat="1" ht="12.75">
      <c r="K97" s="103"/>
      <c r="N97" s="103"/>
      <c r="IL97"/>
      <c r="IM97"/>
      <c r="IN97"/>
      <c r="IO97"/>
      <c r="IP97"/>
      <c r="IQ97"/>
      <c r="IR97"/>
      <c r="IS97"/>
      <c r="IT97"/>
      <c r="IU97"/>
      <c r="IV97"/>
    </row>
    <row r="98" spans="11:256" s="73" customFormat="1" ht="12.75">
      <c r="K98" s="103"/>
      <c r="N98" s="103"/>
      <c r="IL98"/>
      <c r="IM98"/>
      <c r="IN98"/>
      <c r="IO98"/>
      <c r="IP98"/>
      <c r="IQ98"/>
      <c r="IR98"/>
      <c r="IS98"/>
      <c r="IT98"/>
      <c r="IU98"/>
      <c r="IV98"/>
    </row>
    <row r="99" spans="11:256" s="73" customFormat="1" ht="12.75">
      <c r="K99" s="103"/>
      <c r="N99" s="103"/>
      <c r="IL99"/>
      <c r="IM99"/>
      <c r="IN99"/>
      <c r="IO99"/>
      <c r="IP99"/>
      <c r="IQ99"/>
      <c r="IR99"/>
      <c r="IS99"/>
      <c r="IT99"/>
      <c r="IU99"/>
      <c r="IV99"/>
    </row>
    <row r="100" spans="11:256" s="73" customFormat="1" ht="12.75">
      <c r="K100" s="103"/>
      <c r="N100" s="103"/>
      <c r="IL100"/>
      <c r="IM100"/>
      <c r="IN100"/>
      <c r="IO100"/>
      <c r="IP100"/>
      <c r="IQ100"/>
      <c r="IR100"/>
      <c r="IS100"/>
      <c r="IT100"/>
      <c r="IU100"/>
      <c r="IV100"/>
    </row>
    <row r="101" spans="11:256" s="73" customFormat="1" ht="12.75">
      <c r="K101" s="103"/>
      <c r="N101" s="103"/>
      <c r="IL101"/>
      <c r="IM101"/>
      <c r="IN101"/>
      <c r="IO101"/>
      <c r="IP101"/>
      <c r="IQ101"/>
      <c r="IR101"/>
      <c r="IS101"/>
      <c r="IT101"/>
      <c r="IU101"/>
      <c r="IV101"/>
    </row>
    <row r="102" spans="11:256" s="73" customFormat="1" ht="12.75">
      <c r="K102" s="103"/>
      <c r="N102" s="103"/>
      <c r="IL102"/>
      <c r="IM102"/>
      <c r="IN102"/>
      <c r="IO102"/>
      <c r="IP102"/>
      <c r="IQ102"/>
      <c r="IR102"/>
      <c r="IS102"/>
      <c r="IT102"/>
      <c r="IU102"/>
      <c r="IV102"/>
    </row>
    <row r="103" spans="11:256" s="73" customFormat="1" ht="12.75">
      <c r="K103" s="103"/>
      <c r="N103" s="103"/>
      <c r="IL103"/>
      <c r="IM103"/>
      <c r="IN103"/>
      <c r="IO103"/>
      <c r="IP103"/>
      <c r="IQ103"/>
      <c r="IR103"/>
      <c r="IS103"/>
      <c r="IT103"/>
      <c r="IU103"/>
      <c r="IV103"/>
    </row>
    <row r="104" spans="11:256" s="73" customFormat="1" ht="12.75">
      <c r="K104" s="103"/>
      <c r="N104" s="103"/>
      <c r="IL104"/>
      <c r="IM104"/>
      <c r="IN104"/>
      <c r="IO104"/>
      <c r="IP104"/>
      <c r="IQ104"/>
      <c r="IR104"/>
      <c r="IS104"/>
      <c r="IT104"/>
      <c r="IU104"/>
      <c r="IV104"/>
    </row>
    <row r="105" spans="11:256" s="73" customFormat="1" ht="12.75">
      <c r="K105" s="103"/>
      <c r="N105" s="103"/>
      <c r="IL105"/>
      <c r="IM105"/>
      <c r="IN105"/>
      <c r="IO105"/>
      <c r="IP105"/>
      <c r="IQ105"/>
      <c r="IR105"/>
      <c r="IS105"/>
      <c r="IT105"/>
      <c r="IU105"/>
      <c r="IV105"/>
    </row>
    <row r="106" spans="11:256" s="73" customFormat="1" ht="12.75">
      <c r="K106" s="103"/>
      <c r="N106" s="103"/>
      <c r="IL106"/>
      <c r="IM106"/>
      <c r="IN106"/>
      <c r="IO106"/>
      <c r="IP106"/>
      <c r="IQ106"/>
      <c r="IR106"/>
      <c r="IS106"/>
      <c r="IT106"/>
      <c r="IU106"/>
      <c r="IV106"/>
    </row>
    <row r="107" spans="11:256" s="73" customFormat="1" ht="12.75">
      <c r="K107" s="103"/>
      <c r="N107" s="103"/>
      <c r="IL107"/>
      <c r="IM107"/>
      <c r="IN107"/>
      <c r="IO107"/>
      <c r="IP107"/>
      <c r="IQ107"/>
      <c r="IR107"/>
      <c r="IS107"/>
      <c r="IT107"/>
      <c r="IU107"/>
      <c r="IV107"/>
    </row>
    <row r="108" spans="11:256" s="73" customFormat="1" ht="12.75">
      <c r="K108" s="103"/>
      <c r="N108" s="103"/>
      <c r="IL108"/>
      <c r="IM108"/>
      <c r="IN108"/>
      <c r="IO108"/>
      <c r="IP108"/>
      <c r="IQ108"/>
      <c r="IR108"/>
      <c r="IS108"/>
      <c r="IT108"/>
      <c r="IU108"/>
      <c r="IV108"/>
    </row>
    <row r="109" spans="11:256" s="73" customFormat="1" ht="12.75">
      <c r="K109" s="103"/>
      <c r="N109" s="103"/>
      <c r="IL109"/>
      <c r="IM109"/>
      <c r="IN109"/>
      <c r="IO109"/>
      <c r="IP109"/>
      <c r="IQ109"/>
      <c r="IR109"/>
      <c r="IS109"/>
      <c r="IT109"/>
      <c r="IU109"/>
      <c r="IV109"/>
    </row>
    <row r="110" spans="11:256" s="73" customFormat="1" ht="12.75">
      <c r="K110" s="103"/>
      <c r="N110" s="103"/>
      <c r="IL110"/>
      <c r="IM110"/>
      <c r="IN110"/>
      <c r="IO110"/>
      <c r="IP110"/>
      <c r="IQ110"/>
      <c r="IR110"/>
      <c r="IS110"/>
      <c r="IT110"/>
      <c r="IU110"/>
      <c r="IV110"/>
    </row>
    <row r="111" spans="11:256" s="73" customFormat="1" ht="12.75">
      <c r="K111" s="103"/>
      <c r="N111" s="103"/>
      <c r="IL111"/>
      <c r="IM111"/>
      <c r="IN111"/>
      <c r="IO111"/>
      <c r="IP111"/>
      <c r="IQ111"/>
      <c r="IR111"/>
      <c r="IS111"/>
      <c r="IT111"/>
      <c r="IU111"/>
      <c r="IV111"/>
    </row>
    <row r="112" spans="11:256" s="73" customFormat="1" ht="12.75">
      <c r="K112" s="103"/>
      <c r="N112" s="103"/>
      <c r="IL112"/>
      <c r="IM112"/>
      <c r="IN112"/>
      <c r="IO112"/>
      <c r="IP112"/>
      <c r="IQ112"/>
      <c r="IR112"/>
      <c r="IS112"/>
      <c r="IT112"/>
      <c r="IU112"/>
      <c r="IV112"/>
    </row>
    <row r="113" spans="11:256" s="73" customFormat="1" ht="12.75">
      <c r="K113" s="103"/>
      <c r="N113" s="103"/>
      <c r="IL113"/>
      <c r="IM113"/>
      <c r="IN113"/>
      <c r="IO113"/>
      <c r="IP113"/>
      <c r="IQ113"/>
      <c r="IR113"/>
      <c r="IS113"/>
      <c r="IT113"/>
      <c r="IU113"/>
      <c r="IV113"/>
    </row>
    <row r="114" spans="11:256" s="73" customFormat="1" ht="12.75">
      <c r="K114" s="103"/>
      <c r="N114" s="103"/>
      <c r="IL114"/>
      <c r="IM114"/>
      <c r="IN114"/>
      <c r="IO114"/>
      <c r="IP114"/>
      <c r="IQ114"/>
      <c r="IR114"/>
      <c r="IS114"/>
      <c r="IT114"/>
      <c r="IU114"/>
      <c r="IV114"/>
    </row>
    <row r="115" spans="11:256" s="73" customFormat="1" ht="12.75">
      <c r="K115" s="103"/>
      <c r="N115" s="103"/>
      <c r="IL115"/>
      <c r="IM115"/>
      <c r="IN115"/>
      <c r="IO115"/>
      <c r="IP115"/>
      <c r="IQ115"/>
      <c r="IR115"/>
      <c r="IS115"/>
      <c r="IT115"/>
      <c r="IU115"/>
      <c r="IV115"/>
    </row>
    <row r="116" spans="11:256" s="73" customFormat="1" ht="12.75">
      <c r="K116" s="103"/>
      <c r="N116" s="103"/>
      <c r="IL116"/>
      <c r="IM116"/>
      <c r="IN116"/>
      <c r="IO116"/>
      <c r="IP116"/>
      <c r="IQ116"/>
      <c r="IR116"/>
      <c r="IS116"/>
      <c r="IT116"/>
      <c r="IU116"/>
      <c r="IV116"/>
    </row>
    <row r="117" spans="11:256" s="73" customFormat="1" ht="12.75">
      <c r="K117" s="103"/>
      <c r="N117" s="103"/>
      <c r="IL117"/>
      <c r="IM117"/>
      <c r="IN117"/>
      <c r="IO117"/>
      <c r="IP117"/>
      <c r="IQ117"/>
      <c r="IR117"/>
      <c r="IS117"/>
      <c r="IT117"/>
      <c r="IU117"/>
      <c r="IV117"/>
    </row>
    <row r="118" spans="11:256" s="73" customFormat="1" ht="12.75">
      <c r="K118" s="103"/>
      <c r="N118" s="103"/>
      <c r="IL118"/>
      <c r="IM118"/>
      <c r="IN118"/>
      <c r="IO118"/>
      <c r="IP118"/>
      <c r="IQ118"/>
      <c r="IR118"/>
      <c r="IS118"/>
      <c r="IT118"/>
      <c r="IU118"/>
      <c r="IV118"/>
    </row>
    <row r="119" spans="11:256" s="73" customFormat="1" ht="12.75">
      <c r="K119" s="103"/>
      <c r="N119" s="103"/>
      <c r="IL119"/>
      <c r="IM119"/>
      <c r="IN119"/>
      <c r="IO119"/>
      <c r="IP119"/>
      <c r="IQ119"/>
      <c r="IR119"/>
      <c r="IS119"/>
      <c r="IT119"/>
      <c r="IU119"/>
      <c r="IV119"/>
    </row>
    <row r="120" spans="11:256" s="73" customFormat="1" ht="12.75">
      <c r="K120" s="103"/>
      <c r="N120" s="103"/>
      <c r="IL120"/>
      <c r="IM120"/>
      <c r="IN120"/>
      <c r="IO120"/>
      <c r="IP120"/>
      <c r="IQ120"/>
      <c r="IR120"/>
      <c r="IS120"/>
      <c r="IT120"/>
      <c r="IU120"/>
      <c r="IV120"/>
    </row>
    <row r="121" spans="11:256" s="73" customFormat="1" ht="12.75">
      <c r="K121" s="103"/>
      <c r="N121" s="103"/>
      <c r="IL121"/>
      <c r="IM121"/>
      <c r="IN121"/>
      <c r="IO121"/>
      <c r="IP121"/>
      <c r="IQ121"/>
      <c r="IR121"/>
      <c r="IS121"/>
      <c r="IT121"/>
      <c r="IU121"/>
      <c r="IV121"/>
    </row>
    <row r="122" spans="11:256" s="73" customFormat="1" ht="12.75">
      <c r="K122" s="103"/>
      <c r="N122" s="103"/>
      <c r="IL122"/>
      <c r="IM122"/>
      <c r="IN122"/>
      <c r="IO122"/>
      <c r="IP122"/>
      <c r="IQ122"/>
      <c r="IR122"/>
      <c r="IS122"/>
      <c r="IT122"/>
      <c r="IU122"/>
      <c r="IV122"/>
    </row>
    <row r="123" spans="11:256" s="73" customFormat="1" ht="12.75">
      <c r="K123" s="103"/>
      <c r="N123" s="103"/>
      <c r="IL123"/>
      <c r="IM123"/>
      <c r="IN123"/>
      <c r="IO123"/>
      <c r="IP123"/>
      <c r="IQ123"/>
      <c r="IR123"/>
      <c r="IS123"/>
      <c r="IT123"/>
      <c r="IU123"/>
      <c r="IV123"/>
    </row>
    <row r="124" spans="11:256" s="73" customFormat="1" ht="12.75">
      <c r="K124" s="103"/>
      <c r="IL124"/>
      <c r="IM124"/>
      <c r="IN124"/>
      <c r="IO124"/>
      <c r="IP124"/>
      <c r="IQ124"/>
      <c r="IR124"/>
      <c r="IS124"/>
      <c r="IT124"/>
      <c r="IU124"/>
      <c r="IV124"/>
    </row>
    <row r="125" spans="11:256" s="73" customFormat="1" ht="12.75">
      <c r="K125" s="103"/>
      <c r="IL125"/>
      <c r="IM125"/>
      <c r="IN125"/>
      <c r="IO125"/>
      <c r="IP125"/>
      <c r="IQ125"/>
      <c r="IR125"/>
      <c r="IS125"/>
      <c r="IT125"/>
      <c r="IU125"/>
      <c r="IV125"/>
    </row>
    <row r="126" spans="11:256" s="73" customFormat="1" ht="12.75">
      <c r="K126" s="103"/>
      <c r="IL126"/>
      <c r="IM126"/>
      <c r="IN126"/>
      <c r="IO126"/>
      <c r="IP126"/>
      <c r="IQ126"/>
      <c r="IR126"/>
      <c r="IS126"/>
      <c r="IT126"/>
      <c r="IU126"/>
      <c r="IV126"/>
    </row>
    <row r="127" spans="11:256" s="73" customFormat="1" ht="12.75">
      <c r="K127" s="103"/>
      <c r="IL127"/>
      <c r="IM127"/>
      <c r="IN127"/>
      <c r="IO127"/>
      <c r="IP127"/>
      <c r="IQ127"/>
      <c r="IR127"/>
      <c r="IS127"/>
      <c r="IT127"/>
      <c r="IU127"/>
      <c r="IV127"/>
    </row>
    <row r="128" spans="11:256" s="73" customFormat="1" ht="12.75">
      <c r="K128" s="103"/>
      <c r="IL128"/>
      <c r="IM128"/>
      <c r="IN128"/>
      <c r="IO128"/>
      <c r="IP128"/>
      <c r="IQ128"/>
      <c r="IR128"/>
      <c r="IS128"/>
      <c r="IT128"/>
      <c r="IU128"/>
      <c r="IV128"/>
    </row>
    <row r="129" spans="11:256" s="73" customFormat="1" ht="12.75">
      <c r="K129" s="103"/>
      <c r="IL129"/>
      <c r="IM129"/>
      <c r="IN129"/>
      <c r="IO129"/>
      <c r="IP129"/>
      <c r="IQ129"/>
      <c r="IR129"/>
      <c r="IS129"/>
      <c r="IT129"/>
      <c r="IU129"/>
      <c r="IV129"/>
    </row>
    <row r="130" spans="11:256" s="73" customFormat="1" ht="12.75">
      <c r="K130" s="103"/>
      <c r="IL130"/>
      <c r="IM130"/>
      <c r="IN130"/>
      <c r="IO130"/>
      <c r="IP130"/>
      <c r="IQ130"/>
      <c r="IR130"/>
      <c r="IS130"/>
      <c r="IT130"/>
      <c r="IU130"/>
      <c r="IV130"/>
    </row>
    <row r="131" spans="11:256" s="73" customFormat="1" ht="12.75">
      <c r="K131" s="103"/>
      <c r="IL131"/>
      <c r="IM131"/>
      <c r="IN131"/>
      <c r="IO131"/>
      <c r="IP131"/>
      <c r="IQ131"/>
      <c r="IR131"/>
      <c r="IS131"/>
      <c r="IT131"/>
      <c r="IU131"/>
      <c r="IV131"/>
    </row>
    <row r="132" spans="11:256" s="73" customFormat="1" ht="12.75">
      <c r="K132" s="103"/>
      <c r="IL132"/>
      <c r="IM132"/>
      <c r="IN132"/>
      <c r="IO132"/>
      <c r="IP132"/>
      <c r="IQ132"/>
      <c r="IR132"/>
      <c r="IS132"/>
      <c r="IT132"/>
      <c r="IU132"/>
      <c r="IV132"/>
    </row>
    <row r="133" spans="11:256" s="73" customFormat="1" ht="12.75">
      <c r="K133" s="103"/>
      <c r="IL133"/>
      <c r="IM133"/>
      <c r="IN133"/>
      <c r="IO133"/>
      <c r="IP133"/>
      <c r="IQ133"/>
      <c r="IR133"/>
      <c r="IS133"/>
      <c r="IT133"/>
      <c r="IU133"/>
      <c r="IV133"/>
    </row>
  </sheetData>
  <mergeCells count="10">
    <mergeCell ref="B5:D5"/>
    <mergeCell ref="E5:G5"/>
    <mergeCell ref="H5:J5"/>
    <mergeCell ref="K5:M5"/>
    <mergeCell ref="N5:P5"/>
    <mergeCell ref="B30:D30"/>
    <mergeCell ref="E30:G30"/>
    <mergeCell ref="H30:J30"/>
    <mergeCell ref="K30:M30"/>
    <mergeCell ref="N30:P30"/>
  </mergeCells>
  <printOptions/>
  <pageMargins left="0.22986111111111113" right="0.1701388888888889" top="0.8951388888888889" bottom="0.575" header="0.6298611111111111" footer="0.30972222222222223"/>
  <pageSetup horizontalDpi="300" verticalDpi="300" orientation="landscape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Q39" sqref="Q39"/>
    </sheetView>
  </sheetViews>
  <sheetFormatPr defaultColWidth="12.00390625" defaultRowHeight="12.75"/>
  <cols>
    <col min="1" max="1" width="28.50390625" style="0" customWidth="1"/>
    <col min="2" max="5" width="0" style="0" hidden="1" customWidth="1"/>
    <col min="6" max="6" width="11.625" style="0" customWidth="1"/>
    <col min="7" max="7" width="11.75390625" style="0" customWidth="1"/>
    <col min="8" max="9" width="0" style="0" hidden="1" customWidth="1"/>
    <col min="10" max="16384" width="11.625" style="0" customWidth="1"/>
  </cols>
  <sheetData>
    <row r="1" spans="1:17" ht="12.75">
      <c r="A1" s="44" t="s">
        <v>164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5"/>
    </row>
    <row r="2" spans="1:17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7.5" customHeight="1">
      <c r="A4" s="11"/>
      <c r="B4" s="11"/>
      <c r="C4" s="11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5"/>
      <c r="Q4" s="105"/>
    </row>
    <row r="5" spans="1:17" ht="12.75">
      <c r="A5" s="70"/>
      <c r="B5" s="107" t="s">
        <v>166</v>
      </c>
      <c r="C5" s="107"/>
      <c r="D5" s="108" t="s">
        <v>167</v>
      </c>
      <c r="E5" s="108"/>
      <c r="F5" s="109" t="s">
        <v>168</v>
      </c>
      <c r="G5" s="109"/>
      <c r="H5" s="109" t="s">
        <v>169</v>
      </c>
      <c r="I5" s="109"/>
      <c r="J5" s="109" t="s">
        <v>3</v>
      </c>
      <c r="K5" s="109"/>
      <c r="L5" s="109" t="s">
        <v>170</v>
      </c>
      <c r="M5" s="109"/>
      <c r="N5" s="109" t="s">
        <v>171</v>
      </c>
      <c r="O5" s="109"/>
      <c r="P5" s="109" t="s">
        <v>172</v>
      </c>
      <c r="Q5" s="109"/>
    </row>
    <row r="6" spans="1:17" ht="12.75">
      <c r="A6" s="110"/>
      <c r="B6" s="111" t="s">
        <v>173</v>
      </c>
      <c r="C6" s="112" t="s">
        <v>174</v>
      </c>
      <c r="D6" s="111" t="s">
        <v>173</v>
      </c>
      <c r="E6" s="112" t="s">
        <v>174</v>
      </c>
      <c r="F6" s="111" t="s">
        <v>173</v>
      </c>
      <c r="G6" s="112" t="s">
        <v>174</v>
      </c>
      <c r="H6" s="111" t="s">
        <v>173</v>
      </c>
      <c r="I6" s="112" t="s">
        <v>174</v>
      </c>
      <c r="J6" s="111" t="s">
        <v>173</v>
      </c>
      <c r="K6" s="112" t="s">
        <v>174</v>
      </c>
      <c r="L6" s="111" t="s">
        <v>173</v>
      </c>
      <c r="M6" s="112" t="s">
        <v>174</v>
      </c>
      <c r="N6" s="111" t="s">
        <v>173</v>
      </c>
      <c r="O6" s="112" t="s">
        <v>174</v>
      </c>
      <c r="P6" s="111" t="s">
        <v>173</v>
      </c>
      <c r="Q6" s="112" t="s">
        <v>174</v>
      </c>
    </row>
    <row r="7" spans="1:17" ht="12.75">
      <c r="A7" s="113" t="s">
        <v>175</v>
      </c>
      <c r="B7" s="113">
        <v>295.2</v>
      </c>
      <c r="C7" s="113"/>
      <c r="D7" s="114">
        <v>73.8</v>
      </c>
      <c r="E7" s="114"/>
      <c r="F7" s="114">
        <v>5795</v>
      </c>
      <c r="G7" s="114">
        <v>155.5</v>
      </c>
      <c r="H7" s="114"/>
      <c r="I7" s="114"/>
      <c r="J7" s="114">
        <v>8102</v>
      </c>
      <c r="K7" s="115">
        <v>139.8</v>
      </c>
      <c r="L7" s="114">
        <v>9860</v>
      </c>
      <c r="M7" s="114">
        <v>121.7</v>
      </c>
      <c r="N7" s="114">
        <v>11734</v>
      </c>
      <c r="O7" s="114">
        <v>119</v>
      </c>
      <c r="P7" s="114">
        <v>13847</v>
      </c>
      <c r="Q7" s="114">
        <v>118</v>
      </c>
    </row>
    <row r="8" spans="1:17" ht="16.5" customHeight="1">
      <c r="A8" s="116" t="s">
        <v>64</v>
      </c>
      <c r="B8" s="116">
        <v>66756</v>
      </c>
      <c r="C8" s="116"/>
      <c r="D8" s="117">
        <v>17375.8</v>
      </c>
      <c r="E8" s="117"/>
      <c r="F8" s="117">
        <v>4339</v>
      </c>
      <c r="G8" s="117">
        <v>178.7</v>
      </c>
      <c r="H8" s="117"/>
      <c r="I8" s="117"/>
      <c r="J8" s="117">
        <v>6841</v>
      </c>
      <c r="K8" s="117">
        <v>157.7</v>
      </c>
      <c r="L8" s="117">
        <v>8332</v>
      </c>
      <c r="M8" s="117">
        <v>121.8</v>
      </c>
      <c r="N8" s="117">
        <v>9915</v>
      </c>
      <c r="O8" s="117">
        <v>119</v>
      </c>
      <c r="P8" s="117">
        <v>11700</v>
      </c>
      <c r="Q8" s="117">
        <v>118</v>
      </c>
    </row>
    <row r="9" spans="1:17" ht="18" customHeight="1">
      <c r="A9" s="116" t="s">
        <v>82</v>
      </c>
      <c r="B9" s="116">
        <v>52449</v>
      </c>
      <c r="C9" s="116"/>
      <c r="D9" s="117">
        <v>9477.9</v>
      </c>
      <c r="E9" s="117"/>
      <c r="F9" s="117">
        <v>5506</v>
      </c>
      <c r="G9" s="117">
        <v>129.6</v>
      </c>
      <c r="H9" s="117"/>
      <c r="I9" s="117"/>
      <c r="J9" s="117">
        <v>7694</v>
      </c>
      <c r="K9" s="117">
        <v>139.7</v>
      </c>
      <c r="L9" s="117">
        <v>9526</v>
      </c>
      <c r="M9" s="117">
        <v>123.8</v>
      </c>
      <c r="N9" s="117">
        <v>11336</v>
      </c>
      <c r="O9" s="117">
        <v>119</v>
      </c>
      <c r="P9" s="117">
        <v>13376</v>
      </c>
      <c r="Q9" s="117">
        <v>118</v>
      </c>
    </row>
    <row r="10" spans="1:17" ht="9.75" customHeight="1">
      <c r="A10" s="118" t="s">
        <v>83</v>
      </c>
      <c r="B10" s="118"/>
      <c r="C10" s="118"/>
      <c r="D10" s="117"/>
      <c r="E10" s="117"/>
      <c r="F10" s="117"/>
      <c r="G10" s="117"/>
      <c r="H10" s="117"/>
      <c r="I10" s="117"/>
      <c r="J10" s="17"/>
      <c r="K10" s="117"/>
      <c r="L10" s="117"/>
      <c r="M10" s="117"/>
      <c r="N10" s="117"/>
      <c r="O10" s="117"/>
      <c r="P10" s="117"/>
      <c r="Q10" s="117"/>
    </row>
    <row r="11" spans="1:17" ht="16.5" customHeight="1">
      <c r="A11" s="118" t="s">
        <v>176</v>
      </c>
      <c r="B11" s="118">
        <v>49085</v>
      </c>
      <c r="C11" s="118"/>
      <c r="D11" s="117">
        <v>8484.9</v>
      </c>
      <c r="E11" s="117"/>
      <c r="F11" s="117">
        <v>6067</v>
      </c>
      <c r="G11" s="117">
        <v>127</v>
      </c>
      <c r="H11" s="117"/>
      <c r="I11" s="117"/>
      <c r="J11" s="117">
        <v>8773</v>
      </c>
      <c r="K11" s="117">
        <v>144.6</v>
      </c>
      <c r="L11" s="117">
        <v>10974</v>
      </c>
      <c r="M11" s="117">
        <v>125.1</v>
      </c>
      <c r="N11" s="117">
        <v>13059</v>
      </c>
      <c r="O11" s="117">
        <v>119</v>
      </c>
      <c r="P11" s="117">
        <v>15410</v>
      </c>
      <c r="Q11" s="117">
        <v>118</v>
      </c>
    </row>
    <row r="12" spans="1:17" ht="21.75" customHeight="1">
      <c r="A12" s="116" t="s">
        <v>177</v>
      </c>
      <c r="B12" s="116">
        <v>8147</v>
      </c>
      <c r="C12" s="116"/>
      <c r="D12" s="119">
        <v>2250.1</v>
      </c>
      <c r="E12" s="119"/>
      <c r="F12" s="119">
        <v>5692</v>
      </c>
      <c r="G12" s="117">
        <v>124.1</v>
      </c>
      <c r="H12" s="117"/>
      <c r="I12" s="117"/>
      <c r="J12" s="119">
        <v>7182</v>
      </c>
      <c r="K12" s="117">
        <v>126.2</v>
      </c>
      <c r="L12" s="117">
        <v>8690</v>
      </c>
      <c r="M12" s="117">
        <v>121</v>
      </c>
      <c r="N12" s="117">
        <v>10341</v>
      </c>
      <c r="O12" s="117">
        <v>119</v>
      </c>
      <c r="P12" s="117">
        <v>12202</v>
      </c>
      <c r="Q12" s="117">
        <v>118</v>
      </c>
    </row>
    <row r="13" spans="1:17" ht="15.75" customHeight="1">
      <c r="A13" s="116" t="s">
        <v>92</v>
      </c>
      <c r="B13" s="116">
        <v>7432</v>
      </c>
      <c r="C13" s="116"/>
      <c r="D13" s="119">
        <v>1431.6</v>
      </c>
      <c r="E13" s="119"/>
      <c r="F13" s="119">
        <v>7894</v>
      </c>
      <c r="G13" s="117">
        <v>133.8</v>
      </c>
      <c r="H13" s="117"/>
      <c r="I13" s="117"/>
      <c r="J13" s="119">
        <v>9149</v>
      </c>
      <c r="K13" s="117">
        <v>115.9</v>
      </c>
      <c r="L13" s="117">
        <v>11070</v>
      </c>
      <c r="M13" s="117">
        <v>121</v>
      </c>
      <c r="N13" s="117">
        <v>13173</v>
      </c>
      <c r="O13" s="117">
        <v>119</v>
      </c>
      <c r="P13" s="117">
        <v>15544</v>
      </c>
      <c r="Q13" s="117">
        <v>118</v>
      </c>
    </row>
    <row r="14" spans="1:17" ht="16.5" customHeight="1">
      <c r="A14" s="116" t="s">
        <v>96</v>
      </c>
      <c r="B14" s="116">
        <v>4400</v>
      </c>
      <c r="C14" s="116"/>
      <c r="D14" s="119">
        <v>1143</v>
      </c>
      <c r="E14" s="119"/>
      <c r="F14" s="119">
        <v>4428</v>
      </c>
      <c r="G14" s="117">
        <v>108.7</v>
      </c>
      <c r="H14" s="117"/>
      <c r="I14" s="117"/>
      <c r="J14" s="119">
        <v>5864</v>
      </c>
      <c r="K14" s="117">
        <v>132.4</v>
      </c>
      <c r="L14" s="117">
        <v>7095</v>
      </c>
      <c r="M14" s="117">
        <v>121</v>
      </c>
      <c r="N14" s="117">
        <v>8443</v>
      </c>
      <c r="O14" s="117">
        <v>119</v>
      </c>
      <c r="P14" s="117">
        <v>9963</v>
      </c>
      <c r="Q14" s="117">
        <v>118</v>
      </c>
    </row>
    <row r="15" spans="1:17" ht="15.75" customHeight="1">
      <c r="A15" s="116" t="s">
        <v>101</v>
      </c>
      <c r="B15" s="116">
        <v>8805</v>
      </c>
      <c r="C15" s="116"/>
      <c r="D15" s="119">
        <v>1860.6</v>
      </c>
      <c r="E15" s="119"/>
      <c r="F15" s="119">
        <v>5336</v>
      </c>
      <c r="G15" s="117">
        <v>123.6</v>
      </c>
      <c r="H15" s="117"/>
      <c r="I15" s="117"/>
      <c r="J15" s="119">
        <v>6763</v>
      </c>
      <c r="K15" s="117">
        <v>126.7</v>
      </c>
      <c r="L15" s="117">
        <v>8184</v>
      </c>
      <c r="M15" s="117">
        <v>121</v>
      </c>
      <c r="N15" s="117">
        <v>9738</v>
      </c>
      <c r="O15" s="117">
        <v>119</v>
      </c>
      <c r="P15" s="117">
        <v>11491</v>
      </c>
      <c r="Q15" s="117">
        <v>118</v>
      </c>
    </row>
    <row r="16" spans="1:17" ht="16.5" customHeight="1">
      <c r="A16" s="120" t="s">
        <v>178</v>
      </c>
      <c r="B16" s="120">
        <v>73851</v>
      </c>
      <c r="C16" s="120"/>
      <c r="D16" s="121">
        <v>20552.5</v>
      </c>
      <c r="E16" s="119"/>
      <c r="F16" s="119">
        <v>4608</v>
      </c>
      <c r="G16" s="117">
        <v>132.8</v>
      </c>
      <c r="H16" s="122"/>
      <c r="I16" s="117"/>
      <c r="J16" s="121">
        <v>5742</v>
      </c>
      <c r="K16" s="117">
        <v>124.6</v>
      </c>
      <c r="L16" s="117">
        <v>6925</v>
      </c>
      <c r="M16" s="117">
        <v>121</v>
      </c>
      <c r="N16" s="117">
        <v>8241</v>
      </c>
      <c r="O16" s="117">
        <v>119</v>
      </c>
      <c r="P16" s="117">
        <v>9724</v>
      </c>
      <c r="Q16" s="117">
        <v>118</v>
      </c>
    </row>
    <row r="17" spans="1:17" ht="10.5" customHeight="1">
      <c r="A17" s="118" t="s">
        <v>179</v>
      </c>
      <c r="B17" s="118"/>
      <c r="C17" s="118"/>
      <c r="D17" s="119"/>
      <c r="E17" s="119"/>
      <c r="F17" s="119"/>
      <c r="G17" s="117"/>
      <c r="H17" s="117"/>
      <c r="I17" s="117"/>
      <c r="J17" s="119"/>
      <c r="K17" s="117"/>
      <c r="L17" s="117"/>
      <c r="M17" s="117"/>
      <c r="N17" s="117"/>
      <c r="O17" s="117"/>
      <c r="P17" s="117"/>
      <c r="Q17" s="117"/>
    </row>
    <row r="18" spans="1:17" ht="11.25" customHeight="1">
      <c r="A18" s="118" t="s">
        <v>180</v>
      </c>
      <c r="B18" s="118">
        <v>42651.9</v>
      </c>
      <c r="C18" s="118"/>
      <c r="D18" s="119">
        <v>11104.5</v>
      </c>
      <c r="E18" s="119"/>
      <c r="F18" s="119">
        <v>4053</v>
      </c>
      <c r="G18" s="117">
        <v>114.7</v>
      </c>
      <c r="H18" s="117"/>
      <c r="I18" s="117"/>
      <c r="J18" s="119">
        <v>5080</v>
      </c>
      <c r="K18" s="117">
        <v>125.3</v>
      </c>
      <c r="L18" s="117">
        <v>6147</v>
      </c>
      <c r="M18" s="117">
        <v>121</v>
      </c>
      <c r="N18" s="117">
        <v>7314</v>
      </c>
      <c r="O18" s="117">
        <v>119</v>
      </c>
      <c r="P18" s="117">
        <v>8631</v>
      </c>
      <c r="Q18" s="117">
        <v>118</v>
      </c>
    </row>
    <row r="19" spans="1:17" ht="11.25" customHeight="1">
      <c r="A19" s="123" t="s">
        <v>181</v>
      </c>
      <c r="B19" s="118">
        <v>24600.1</v>
      </c>
      <c r="C19" s="123"/>
      <c r="D19" s="119">
        <v>7898.5</v>
      </c>
      <c r="E19" s="119"/>
      <c r="F19" s="119">
        <v>6037</v>
      </c>
      <c r="G19" s="117">
        <v>170.5</v>
      </c>
      <c r="H19" s="117"/>
      <c r="I19" s="117"/>
      <c r="J19" s="119">
        <v>7259</v>
      </c>
      <c r="K19" s="117">
        <v>120.2</v>
      </c>
      <c r="L19" s="117">
        <v>8711</v>
      </c>
      <c r="M19" s="117">
        <v>120</v>
      </c>
      <c r="N19" s="117">
        <v>10366</v>
      </c>
      <c r="O19" s="117">
        <v>119</v>
      </c>
      <c r="P19" s="117">
        <v>12232</v>
      </c>
      <c r="Q19" s="117">
        <v>118</v>
      </c>
    </row>
    <row r="20" spans="1:17" ht="12" customHeight="1">
      <c r="A20" s="123" t="s">
        <v>182</v>
      </c>
      <c r="B20" s="118">
        <v>6599</v>
      </c>
      <c r="C20" s="123"/>
      <c r="D20" s="119">
        <v>1549.5</v>
      </c>
      <c r="E20" s="119"/>
      <c r="F20" s="119">
        <v>3422</v>
      </c>
      <c r="G20" s="117">
        <v>117</v>
      </c>
      <c r="H20" s="117"/>
      <c r="I20" s="117"/>
      <c r="J20" s="119">
        <v>4871</v>
      </c>
      <c r="K20" s="117">
        <v>142.3</v>
      </c>
      <c r="L20" s="117">
        <v>5894</v>
      </c>
      <c r="M20" s="117">
        <v>121</v>
      </c>
      <c r="N20" s="117">
        <v>7014</v>
      </c>
      <c r="O20" s="117">
        <v>119</v>
      </c>
      <c r="P20" s="117">
        <v>8277</v>
      </c>
      <c r="Q20" s="117">
        <v>118</v>
      </c>
    </row>
    <row r="21" spans="1:17" ht="17.25" customHeight="1">
      <c r="A21" s="120" t="s">
        <v>183</v>
      </c>
      <c r="B21" s="123">
        <v>12091</v>
      </c>
      <c r="C21" s="120"/>
      <c r="D21" s="119">
        <v>4365.5</v>
      </c>
      <c r="E21" s="119"/>
      <c r="F21" s="119">
        <v>9127</v>
      </c>
      <c r="G21" s="117">
        <v>156.7</v>
      </c>
      <c r="H21" s="117"/>
      <c r="I21" s="117"/>
      <c r="J21" s="119">
        <v>10780</v>
      </c>
      <c r="K21" s="117">
        <v>118.1</v>
      </c>
      <c r="L21" s="117">
        <v>12936</v>
      </c>
      <c r="M21" s="117">
        <v>120</v>
      </c>
      <c r="N21" s="117">
        <v>15394</v>
      </c>
      <c r="O21" s="117">
        <v>119</v>
      </c>
      <c r="P21" s="117">
        <v>18165</v>
      </c>
      <c r="Q21" s="117">
        <v>118</v>
      </c>
    </row>
    <row r="22" spans="1:17" ht="12.75">
      <c r="A22" s="120" t="s">
        <v>184</v>
      </c>
      <c r="B22" s="120">
        <v>61268</v>
      </c>
      <c r="C22" s="120"/>
      <c r="D22" s="119">
        <v>15360</v>
      </c>
      <c r="E22" s="119"/>
      <c r="F22" s="119">
        <v>10994</v>
      </c>
      <c r="G22" s="117">
        <v>169.7</v>
      </c>
      <c r="H22" s="117"/>
      <c r="I22" s="117"/>
      <c r="J22" s="119">
        <v>16949</v>
      </c>
      <c r="K22" s="117">
        <v>154.2</v>
      </c>
      <c r="L22" s="117">
        <v>20107</v>
      </c>
      <c r="M22" s="117">
        <v>118.6</v>
      </c>
      <c r="N22" s="117">
        <v>23928</v>
      </c>
      <c r="O22" s="117">
        <v>119</v>
      </c>
      <c r="P22" s="117">
        <v>28243</v>
      </c>
      <c r="Q22" s="117">
        <v>118</v>
      </c>
    </row>
    <row r="23" spans="1:17" ht="12.75">
      <c r="A23" s="113" t="s">
        <v>109</v>
      </c>
      <c r="B23" s="124"/>
      <c r="C23" s="124"/>
      <c r="D23" s="124"/>
      <c r="E23" s="124"/>
      <c r="F23" s="125">
        <f>F7</f>
        <v>5795</v>
      </c>
      <c r="G23" s="114">
        <v>155.5</v>
      </c>
      <c r="H23" s="124"/>
      <c r="I23" s="114" t="e">
        <f>ROUND(H23/D23*100,0)</f>
        <v>#VALUE!</v>
      </c>
      <c r="J23" s="125">
        <f>J7</f>
        <v>8102</v>
      </c>
      <c r="K23" s="114">
        <f>ROUND(J23/F23*100,1)</f>
        <v>139.8</v>
      </c>
      <c r="L23" s="125">
        <f>L7</f>
        <v>9860</v>
      </c>
      <c r="M23" s="114">
        <f>ROUND(L23/J23*100,0)</f>
        <v>122</v>
      </c>
      <c r="N23" s="125">
        <f>N7</f>
        <v>11734</v>
      </c>
      <c r="O23" s="114">
        <f>ROUND(N23/L23*100,0)</f>
        <v>119</v>
      </c>
      <c r="P23" s="125">
        <f>P7</f>
        <v>13847</v>
      </c>
      <c r="Q23" s="114">
        <f>ROUND(P23/N23*100,0)</f>
        <v>118</v>
      </c>
    </row>
    <row r="24" spans="1:17" ht="12.75">
      <c r="A24" s="22" t="s">
        <v>110</v>
      </c>
      <c r="B24" s="22">
        <v>117410.4</v>
      </c>
      <c r="C24" s="22"/>
      <c r="D24" s="126">
        <v>30128.8</v>
      </c>
      <c r="E24" s="126"/>
      <c r="F24" s="127">
        <f>SUM(5!F24/4!F24/12*1000)</f>
        <v>8033.62725616824</v>
      </c>
      <c r="G24" s="126">
        <v>164.3</v>
      </c>
      <c r="H24" s="126">
        <v>45187.8</v>
      </c>
      <c r="I24" s="126">
        <f>ROUND(H24/D24*100,0)</f>
        <v>150</v>
      </c>
      <c r="J24" s="128">
        <f>SUM(5!J24/4!J24/12*1000)</f>
        <v>11077.007436570428</v>
      </c>
      <c r="K24" s="129">
        <f>ROUND(J24/F24*100,1)</f>
        <v>137.9</v>
      </c>
      <c r="L24" s="128">
        <f>SUM(5!L24/4!L24/12*1000)</f>
        <v>13229.86220472441</v>
      </c>
      <c r="M24" s="126">
        <f>ROUND(L24/J24*100,0)</f>
        <v>119</v>
      </c>
      <c r="N24" s="128">
        <f>SUM(5!N24/4!N24/12*1000)</f>
        <v>15743.548993875767</v>
      </c>
      <c r="O24" s="126">
        <f>ROUND(N24/L24*100,0)</f>
        <v>119</v>
      </c>
      <c r="P24" s="128">
        <f>SUM(5!P24/4!P24/12*1000)</f>
        <v>18580.73665791776</v>
      </c>
      <c r="Q24" s="126">
        <f>ROUND(P24/N24*100,0)</f>
        <v>118</v>
      </c>
    </row>
    <row r="25" spans="1:17" ht="12.75">
      <c r="A25" s="22" t="s">
        <v>111</v>
      </c>
      <c r="B25" s="22">
        <v>69826.5</v>
      </c>
      <c r="C25" s="22"/>
      <c r="D25" s="126">
        <v>14669.4</v>
      </c>
      <c r="E25" s="126"/>
      <c r="F25" s="127">
        <f>SUM(5!F25/4!F25/12*1000)</f>
        <v>5795.047425474255</v>
      </c>
      <c r="G25" s="126">
        <v>127.7</v>
      </c>
      <c r="H25" s="126">
        <v>15948.15</v>
      </c>
      <c r="I25" s="126">
        <f>ROUND(H25/D25*100,0)</f>
        <v>109</v>
      </c>
      <c r="J25" s="128">
        <f>SUM(5!J25/4!J25/12*1000)</f>
        <v>7897.848220396989</v>
      </c>
      <c r="K25" s="129">
        <f>ROUND(J25/F25*100,1)</f>
        <v>136.3</v>
      </c>
      <c r="L25" s="128">
        <f>SUM(5!L25/4!L25/12*1000)</f>
        <v>9683.919915700737</v>
      </c>
      <c r="M25" s="126">
        <f>ROUND(N25/J25*100,0)</f>
        <v>146</v>
      </c>
      <c r="N25" s="128">
        <f>SUM(5!N25/4!N25/12*1000)</f>
        <v>11523.865472427116</v>
      </c>
      <c r="O25" s="126">
        <f>ROUND(N25/N25*100,0)</f>
        <v>100</v>
      </c>
      <c r="P25" s="128">
        <f>SUM(5!P25/4!P25/12*1000)</f>
        <v>13598.161222339302</v>
      </c>
      <c r="Q25" s="126">
        <f>ROUND(P25/N25*100,0)</f>
        <v>118</v>
      </c>
    </row>
    <row r="26" spans="1:17" ht="12.75">
      <c r="A26" s="22" t="s">
        <v>112</v>
      </c>
      <c r="B26" s="22">
        <v>3061.6</v>
      </c>
      <c r="C26" s="22"/>
      <c r="D26" s="126">
        <v>697.5</v>
      </c>
      <c r="E26" s="126"/>
      <c r="F26" s="127">
        <f>SUM(5!F26/4!F26/12*1000)</f>
        <v>3851.4619883040937</v>
      </c>
      <c r="G26" s="126">
        <v>123.8</v>
      </c>
      <c r="H26" s="126">
        <v>637.8</v>
      </c>
      <c r="I26" s="126">
        <f>ROUND(H26/D26*100,0)</f>
        <v>91</v>
      </c>
      <c r="J26" s="128">
        <f>SUM(5!J26/4!J26/12*1000)</f>
        <v>5181.802721088436</v>
      </c>
      <c r="K26" s="129">
        <f>ROUND(J26/F26*100,1)</f>
        <v>134.5</v>
      </c>
      <c r="L26" s="128">
        <f>SUM(5!L26/4!L26/12*1000)</f>
        <v>6258.044217687076</v>
      </c>
      <c r="M26" s="126">
        <f>ROUND(L26/J26*100,0)</f>
        <v>121</v>
      </c>
      <c r="N26" s="128">
        <f>SUM(5!N26/4!N26/12*1000)</f>
        <v>7447.074829931974</v>
      </c>
      <c r="O26" s="126">
        <f>ROUND(N26/L26*100,0)</f>
        <v>119</v>
      </c>
      <c r="P26" s="128">
        <f>SUM(5!P26/4!P26/12*1000)</f>
        <v>8787.551020408162</v>
      </c>
      <c r="Q26" s="126">
        <f>ROUND(P26/N26*100,0)</f>
        <v>118</v>
      </c>
    </row>
    <row r="27" spans="1:17" ht="12.75">
      <c r="A27" s="22" t="s">
        <v>113</v>
      </c>
      <c r="B27" s="126">
        <v>10666.8</v>
      </c>
      <c r="C27" s="22"/>
      <c r="D27" s="126">
        <v>2575.4</v>
      </c>
      <c r="E27" s="126"/>
      <c r="F27" s="127">
        <f>SUM(5!F27/4!F27/12*1000)</f>
        <v>3965.057113187954</v>
      </c>
      <c r="G27" s="126">
        <v>153</v>
      </c>
      <c r="H27" s="126">
        <v>3970.3</v>
      </c>
      <c r="I27" s="126">
        <f>ROUND(H27/D27*100,0)</f>
        <v>154</v>
      </c>
      <c r="J27" s="128">
        <f>SUM(5!J27/4!J27/12*1000)</f>
        <v>5644.297785547785</v>
      </c>
      <c r="K27" s="129">
        <f>ROUND(J27/F27*100,1)</f>
        <v>142.4</v>
      </c>
      <c r="L27" s="128">
        <f>SUM(5!L27/4!L27/12*1000)</f>
        <v>6788.333333333334</v>
      </c>
      <c r="M27" s="126">
        <f>ROUND(L27/J27*100,0)</f>
        <v>120</v>
      </c>
      <c r="N27" s="128">
        <f>SUM(5!N27/4!N27/12*1000)</f>
        <v>8078.117715617717</v>
      </c>
      <c r="O27" s="126">
        <f>ROUND(N27/L27*100,0)</f>
        <v>119</v>
      </c>
      <c r="P27" s="128">
        <f>SUM(5!P27/4!P27/12*1000)</f>
        <v>9532.176573426574</v>
      </c>
      <c r="Q27" s="126">
        <f>ROUND(P27/N27*100,0)</f>
        <v>118</v>
      </c>
    </row>
    <row r="28" spans="1:17" ht="12.75">
      <c r="A28" s="22" t="s">
        <v>115</v>
      </c>
      <c r="B28" s="126">
        <v>3311.3</v>
      </c>
      <c r="C28" s="22"/>
      <c r="D28" s="126">
        <v>801.2</v>
      </c>
      <c r="E28" s="126"/>
      <c r="F28" s="127">
        <f>SUM(5!F28/4!F28/12*1000)</f>
        <v>3104.0674603174607</v>
      </c>
      <c r="G28" s="126">
        <v>99</v>
      </c>
      <c r="H28" s="126">
        <v>796.8</v>
      </c>
      <c r="I28" s="126">
        <f>ROUND(H28/D28*100,0)</f>
        <v>99</v>
      </c>
      <c r="J28" s="128">
        <f>SUM(5!J28/4!J28/12*1000)</f>
        <v>5017.9807692307695</v>
      </c>
      <c r="K28" s="129">
        <f>ROUND(J28/F28*100,1)</f>
        <v>161.7</v>
      </c>
      <c r="L28" s="128">
        <f>SUM(5!L28/4!L28/12*1000)</f>
        <v>6059.102564102564</v>
      </c>
      <c r="M28" s="126">
        <f>ROUND(L28/J28*100,0)</f>
        <v>121</v>
      </c>
      <c r="N28" s="128">
        <f>SUM(5!N28/4!N28/12*1000)</f>
        <v>7210.320512820513</v>
      </c>
      <c r="O28" s="126">
        <f>ROUND(N28/L28*100,0)</f>
        <v>119</v>
      </c>
      <c r="P28" s="128">
        <f>SUM(5!P28/4!P28/12*1000)</f>
        <v>8508.189102564102</v>
      </c>
      <c r="Q28" s="126">
        <f>ROUND(P28/N28*100,0)</f>
        <v>118</v>
      </c>
    </row>
    <row r="29" spans="1:17" ht="12.75">
      <c r="A29" s="22" t="s">
        <v>116</v>
      </c>
      <c r="B29" s="126">
        <v>12395.9</v>
      </c>
      <c r="C29" s="22"/>
      <c r="D29" s="126">
        <v>2830.4</v>
      </c>
      <c r="E29" s="126"/>
      <c r="F29" s="127">
        <f>SUM(5!F29/4!F29/12*1000)</f>
        <v>3897.9700854700855</v>
      </c>
      <c r="G29" s="126">
        <v>151.3</v>
      </c>
      <c r="H29" s="126">
        <v>4131</v>
      </c>
      <c r="I29" s="126">
        <f>ROUND(H29/D29*100,0)</f>
        <v>146</v>
      </c>
      <c r="J29" s="128">
        <f>SUM(5!J29/4!J29/12*1000)</f>
        <v>5666.694915254237</v>
      </c>
      <c r="K29" s="129">
        <f>ROUND(J29/F29*100,1)</f>
        <v>145.4</v>
      </c>
      <c r="L29" s="128">
        <f>SUM(5!L29/4!L29/12*1000)</f>
        <v>6818.437853107344</v>
      </c>
      <c r="M29" s="126">
        <f>ROUND(L29/J29*100,0)</f>
        <v>120</v>
      </c>
      <c r="N29" s="128">
        <f>SUM(5!N29/4!N29/12*1000)</f>
        <v>8113.940677966102</v>
      </c>
      <c r="O29" s="126">
        <f>ROUND(N29/L29*100,0)</f>
        <v>119</v>
      </c>
      <c r="P29" s="128">
        <f>SUM(5!P29/4!P29/12*1000)</f>
        <v>9574.449152542373</v>
      </c>
      <c r="Q29" s="126">
        <f>ROUND(P29/N29*100,0)</f>
        <v>118</v>
      </c>
    </row>
    <row r="30" spans="1:17" ht="12.75">
      <c r="A30" s="22" t="s">
        <v>117</v>
      </c>
      <c r="B30" s="126">
        <v>3339.4</v>
      </c>
      <c r="C30" s="22"/>
      <c r="D30" s="126">
        <v>1118.9</v>
      </c>
      <c r="E30" s="126"/>
      <c r="F30" s="127">
        <f>SUM(5!F30/4!F30/12*1000)</f>
        <v>3614.9758454106286</v>
      </c>
      <c r="G30" s="126">
        <v>152</v>
      </c>
      <c r="H30" s="126">
        <v>1920.4</v>
      </c>
      <c r="I30" s="126">
        <f>ROUND(H30/D30*100,0)</f>
        <v>172</v>
      </c>
      <c r="J30" s="128">
        <f>SUM(5!J30/4!J30/12*1000)</f>
        <v>5452.747584541063</v>
      </c>
      <c r="K30" s="129">
        <f>ROUND(J30/F30*100,1)</f>
        <v>150.8</v>
      </c>
      <c r="L30" s="128">
        <f>SUM(5!L30/4!L30/12*1000)</f>
        <v>6594.480676328502</v>
      </c>
      <c r="M30" s="126">
        <f>ROUND(L30/J30*100,0)</f>
        <v>121</v>
      </c>
      <c r="N30" s="128">
        <f>SUM(5!N30/4!N30/12*1000)</f>
        <v>7847.427536231884</v>
      </c>
      <c r="O30" s="126">
        <f>ROUND(N30/L30*100,0)</f>
        <v>119</v>
      </c>
      <c r="P30" s="128">
        <f>SUM(5!P30/4!P30/12*1000)</f>
        <v>9259.963768115942</v>
      </c>
      <c r="Q30" s="126">
        <f>ROUND(P30/N30*100,0)</f>
        <v>118</v>
      </c>
    </row>
    <row r="31" spans="1:17" ht="12.75">
      <c r="A31" s="22" t="s">
        <v>118</v>
      </c>
      <c r="B31" s="126">
        <v>3745.3</v>
      </c>
      <c r="C31" s="22"/>
      <c r="D31" s="126">
        <v>1099.5</v>
      </c>
      <c r="E31" s="126"/>
      <c r="F31" s="127">
        <f>SUM(5!F31/4!F31/12*1000)</f>
        <v>4019.267139479905</v>
      </c>
      <c r="G31" s="126">
        <v>204.7</v>
      </c>
      <c r="H31" s="126">
        <v>1892.7</v>
      </c>
      <c r="I31" s="126">
        <f>ROUND(H31/D31*100,0)</f>
        <v>172</v>
      </c>
      <c r="J31" s="128">
        <f>SUM(5!J31/4!J31/12*1000)</f>
        <v>5531.622807017544</v>
      </c>
      <c r="K31" s="129">
        <f>ROUND(J31/F31*100,1)</f>
        <v>137.6</v>
      </c>
      <c r="L31" s="128">
        <f>SUM(5!L31/4!L31/12*1000)</f>
        <v>6687.857142857143</v>
      </c>
      <c r="M31" s="126">
        <f>ROUND(L31/J31*100,0)</f>
        <v>121</v>
      </c>
      <c r="N31" s="128">
        <f>SUM(5!N31/4!N31/12*1000)</f>
        <v>7958.5526315789475</v>
      </c>
      <c r="O31" s="126">
        <f>ROUND(N31/L31*100,0)</f>
        <v>119</v>
      </c>
      <c r="P31" s="128">
        <f>SUM(5!P31/4!P31/12*1000)</f>
        <v>9391.090225563908</v>
      </c>
      <c r="Q31" s="126">
        <f>ROUND(P31/N31*100,0)</f>
        <v>118</v>
      </c>
    </row>
    <row r="32" spans="1:17" ht="12.75">
      <c r="A32" s="22" t="s">
        <v>119</v>
      </c>
      <c r="B32" s="126">
        <v>5983.8</v>
      </c>
      <c r="C32" s="22"/>
      <c r="D32" s="126">
        <v>1426.3</v>
      </c>
      <c r="E32" s="126"/>
      <c r="F32" s="127">
        <f>SUM(5!F32/4!F32/12*1000)</f>
        <v>3632.8859060402683</v>
      </c>
      <c r="G32" s="126">
        <v>126.1</v>
      </c>
      <c r="H32" s="126">
        <v>1415.5</v>
      </c>
      <c r="I32" s="126">
        <f>ROUND(H32/D32*100,0)</f>
        <v>99</v>
      </c>
      <c r="J32" s="128">
        <f>SUM(5!J32/4!J32/12*1000)</f>
        <v>4921.634615384615</v>
      </c>
      <c r="K32" s="129">
        <f>ROUND(J32/F32*100,1)</f>
        <v>135.5</v>
      </c>
      <c r="L32" s="128">
        <f>SUM(5!L32/4!L32/12*1000)</f>
        <v>6614.384057971015</v>
      </c>
      <c r="M32" s="126">
        <f>ROUND(L32/J32*100,0)</f>
        <v>134</v>
      </c>
      <c r="N32" s="128">
        <f>SUM(5!N32/4!N32/12*1000)</f>
        <v>7871.111111111111</v>
      </c>
      <c r="O32" s="126">
        <f>ROUND(N32/L32*100,0)</f>
        <v>119</v>
      </c>
      <c r="P32" s="128">
        <f>SUM(5!P32/4!P32/12*1000)</f>
        <v>9287.910628019325</v>
      </c>
      <c r="Q32" s="126">
        <f>ROUND(P32/N32*100,0)</f>
        <v>118</v>
      </c>
    </row>
    <row r="33" spans="1:17" ht="12.75">
      <c r="A33" s="22" t="s">
        <v>120</v>
      </c>
      <c r="B33" s="126">
        <v>9741.7</v>
      </c>
      <c r="C33" s="22"/>
      <c r="D33" s="126">
        <v>3459.7</v>
      </c>
      <c r="E33" s="126"/>
      <c r="F33" s="127">
        <f>SUM(5!F33/4!F33/12*1000)</f>
        <v>4261.4896073903</v>
      </c>
      <c r="G33" s="126">
        <v>229.3</v>
      </c>
      <c r="H33" s="126">
        <v>6722.2</v>
      </c>
      <c r="I33" s="126">
        <f>ROUND(H33/D33*100,0)</f>
        <v>194</v>
      </c>
      <c r="J33" s="128">
        <f>SUM(5!J33/4!J33/12*1000)</f>
        <v>7670.78431372549</v>
      </c>
      <c r="K33" s="129">
        <f>ROUND(J33/F33*100,1)</f>
        <v>180</v>
      </c>
      <c r="L33" s="128">
        <f>SUM(5!L33/4!L33/12*1000)</f>
        <v>9262.313725490196</v>
      </c>
      <c r="M33" s="126">
        <f>ROUND(L33/J33*100,0)</f>
        <v>121</v>
      </c>
      <c r="N33" s="128">
        <f>SUM(5!N33/4!N33/12*1000)</f>
        <v>11022.154901960785</v>
      </c>
      <c r="O33" s="126">
        <f>ROUND(N33/L33*100,0)</f>
        <v>119</v>
      </c>
      <c r="P33" s="128">
        <f>SUM(5!P33/4!P33/12*1000)</f>
        <v>13006.143921568628</v>
      </c>
      <c r="Q33" s="126">
        <f>ROUND(P33/N33*100,0)</f>
        <v>118</v>
      </c>
    </row>
    <row r="34" spans="1:17" ht="12.75">
      <c r="A34" s="22" t="s">
        <v>121</v>
      </c>
      <c r="B34" s="126">
        <v>4107.2</v>
      </c>
      <c r="C34" s="22"/>
      <c r="D34" s="126">
        <v>1038.8</v>
      </c>
      <c r="E34" s="126"/>
      <c r="F34" s="127">
        <f>SUM(5!F34/4!F34/12*1000)</f>
        <v>3268.9172749391732</v>
      </c>
      <c r="G34" s="126">
        <v>131.8</v>
      </c>
      <c r="H34" s="126">
        <v>1444.9</v>
      </c>
      <c r="I34" s="126">
        <f>ROUND(H34/D34*100,0)</f>
        <v>139</v>
      </c>
      <c r="J34" s="128">
        <f>SUM(5!J34/4!J34/12*1000)</f>
        <v>5036.727828746178</v>
      </c>
      <c r="K34" s="129">
        <f>ROUND(J34/F34*100,1)</f>
        <v>154.1</v>
      </c>
      <c r="L34" s="128">
        <f>SUM(5!L34/4!L34/12*1000)</f>
        <v>6063.707951070337</v>
      </c>
      <c r="M34" s="126">
        <f>ROUND(L34/J34*100,0)</f>
        <v>120</v>
      </c>
      <c r="N34" s="128">
        <f>SUM(5!N34/4!N34/12*1000)</f>
        <v>7215.810397553518</v>
      </c>
      <c r="O34" s="126">
        <f>ROUND(N34/L34*100,0)</f>
        <v>119</v>
      </c>
      <c r="P34" s="128">
        <f>SUM(5!P34/4!P34/12*1000)</f>
        <v>8514.655963302752</v>
      </c>
      <c r="Q34" s="126">
        <f>ROUND(P34/N34*100,0)</f>
        <v>118</v>
      </c>
    </row>
    <row r="35" spans="1:17" ht="12.75">
      <c r="A35" s="22" t="s">
        <v>122</v>
      </c>
      <c r="B35" s="126">
        <v>4016</v>
      </c>
      <c r="C35" s="22"/>
      <c r="D35" s="126">
        <v>1165.9</v>
      </c>
      <c r="E35" s="126"/>
      <c r="F35" s="127">
        <f>SUM(5!F35/4!F35/12*1000)</f>
        <v>3318.876262626263</v>
      </c>
      <c r="G35" s="126">
        <v>146.8</v>
      </c>
      <c r="H35" s="126">
        <v>1397.2</v>
      </c>
      <c r="I35" s="126">
        <f>ROUND(H35/D35*100,0)</f>
        <v>120</v>
      </c>
      <c r="J35" s="128">
        <f>SUM(5!J35/4!J35/12*1000)</f>
        <v>4735.306666666667</v>
      </c>
      <c r="K35" s="129">
        <f>ROUND(J35/F35*100,1)</f>
        <v>142.7</v>
      </c>
      <c r="L35" s="128">
        <f>SUM(5!L35/4!L35/12*1000)</f>
        <v>5700.666666666667</v>
      </c>
      <c r="M35" s="126">
        <f>ROUND(L35/J35*100,0)</f>
        <v>120</v>
      </c>
      <c r="N35" s="128">
        <f>SUM(5!N35/4!N35/12*1000)</f>
        <v>6783.793333333335</v>
      </c>
      <c r="O35" s="126">
        <f>ROUND(N35/L35*100,0)</f>
        <v>119</v>
      </c>
      <c r="P35" s="128">
        <f>SUM(5!P35/4!P35/12*1000)</f>
        <v>8004.88</v>
      </c>
      <c r="Q35" s="126">
        <f>ROUND(P35/N35*100,0)</f>
        <v>118</v>
      </c>
    </row>
    <row r="36" spans="1:17" ht="12.75">
      <c r="A36" s="22" t="s">
        <v>123</v>
      </c>
      <c r="B36" s="126">
        <v>14091.9</v>
      </c>
      <c r="C36" s="22"/>
      <c r="D36" s="126">
        <v>3693.3</v>
      </c>
      <c r="E36" s="126"/>
      <c r="F36" s="127">
        <f>SUM(5!F36/4!F36/12*1000)</f>
        <v>5464.654418197726</v>
      </c>
      <c r="G36" s="126">
        <v>181.5</v>
      </c>
      <c r="H36" s="126">
        <v>6948.8</v>
      </c>
      <c r="I36" s="126">
        <f>ROUND(H36/D36*100,0)</f>
        <v>188</v>
      </c>
      <c r="J36" s="128">
        <f>SUM(5!J36/4!J36/12*1000)</f>
        <v>7424.063380281691</v>
      </c>
      <c r="K36" s="129">
        <f>ROUND(J36/F36*100,1)</f>
        <v>135.9</v>
      </c>
      <c r="L36" s="128">
        <f>SUM(5!L36/4!L36/12*1000)</f>
        <v>8966.920187793428</v>
      </c>
      <c r="M36" s="126">
        <f>ROUND(L36/J36*100,0)</f>
        <v>121</v>
      </c>
      <c r="N36" s="128">
        <f>SUM(5!N36/4!N36/12*1000)</f>
        <v>10670.636150234743</v>
      </c>
      <c r="O36" s="126">
        <f>ROUND(N36/L36*100,0)</f>
        <v>119</v>
      </c>
      <c r="P36" s="128">
        <f>SUM(5!P36/4!P36/12*1000)</f>
        <v>12591.349765258215</v>
      </c>
      <c r="Q36" s="126">
        <f>ROUND(P36/N36*100,0)</f>
        <v>118</v>
      </c>
    </row>
    <row r="37" spans="1:17" ht="12.75">
      <c r="A37" s="22" t="s">
        <v>124</v>
      </c>
      <c r="B37" s="126">
        <v>15109.1</v>
      </c>
      <c r="C37" s="22"/>
      <c r="D37" s="126">
        <v>5079.1</v>
      </c>
      <c r="E37" s="126"/>
      <c r="F37" s="127">
        <f>SUM(5!F37/4!F37/12*1000)</f>
        <v>5243.640955004591</v>
      </c>
      <c r="G37" s="126">
        <v>139.5</v>
      </c>
      <c r="H37" s="126">
        <v>4530.3</v>
      </c>
      <c r="I37" s="126">
        <f>ROUND(H37/D37*100,0)</f>
        <v>89</v>
      </c>
      <c r="J37" s="128">
        <f>SUM(5!J37/4!J37/12*1000)</f>
        <v>7099.410628019325</v>
      </c>
      <c r="K37" s="129">
        <f>ROUND(J37/F37*100,1)</f>
        <v>135.4</v>
      </c>
      <c r="L37" s="128">
        <f>SUM(5!L37/4!L37/12*1000)</f>
        <v>8588.13768115942</v>
      </c>
      <c r="M37" s="126">
        <f>ROUND(L37/J37*100,0)</f>
        <v>121</v>
      </c>
      <c r="N37" s="128">
        <f>SUM(5!N37/4!N37/12*1000)</f>
        <v>10219.884057971014</v>
      </c>
      <c r="O37" s="126">
        <f>ROUND(N37/L37*100,0)</f>
        <v>119</v>
      </c>
      <c r="P37" s="128">
        <f>SUM(5!P37/4!P37/12*1000)</f>
        <v>12059.461352657005</v>
      </c>
      <c r="Q37" s="126">
        <f>ROUND(P37/N37*100,0)</f>
        <v>118</v>
      </c>
    </row>
    <row r="38" spans="1:17" ht="12.75">
      <c r="A38" s="22" t="s">
        <v>125</v>
      </c>
      <c r="B38" s="126">
        <v>7377.1</v>
      </c>
      <c r="C38" s="22"/>
      <c r="D38" s="126">
        <v>1661.8</v>
      </c>
      <c r="E38" s="126"/>
      <c r="F38" s="127">
        <f>SUM(5!F38/4!F38/12*1000)</f>
        <v>3474.2389649923903</v>
      </c>
      <c r="G38" s="126">
        <v>144.1</v>
      </c>
      <c r="H38" s="126">
        <v>2310.6</v>
      </c>
      <c r="I38" s="126">
        <f>ROUND(H38/D38*100,0)</f>
        <v>139</v>
      </c>
      <c r="J38" s="128">
        <f>SUM(5!J38/4!J38/12*1000)</f>
        <v>4591.300705467372</v>
      </c>
      <c r="K38" s="129">
        <f>ROUND(J38/F38*100,1)</f>
        <v>132.2</v>
      </c>
      <c r="L38" s="128">
        <f>SUM(5!L38/4!L38/12*1000)</f>
        <v>5525.621693121693</v>
      </c>
      <c r="M38" s="126">
        <f>ROUND(L38/J38*100,0)</f>
        <v>120</v>
      </c>
      <c r="N38" s="128">
        <f>SUM(5!N38/4!N38/12*1000)</f>
        <v>6575.489417989419</v>
      </c>
      <c r="O38" s="126">
        <f>ROUND(N38/L38*100,0)</f>
        <v>119</v>
      </c>
      <c r="P38" s="128">
        <f>SUM(5!P38/4!P38/12*1000)</f>
        <v>7759.07848324515</v>
      </c>
      <c r="Q38" s="126">
        <f>ROUND(P38/N38*100,0)</f>
        <v>118</v>
      </c>
    </row>
    <row r="39" spans="1:17" ht="12.75">
      <c r="A39" s="22" t="s">
        <v>126</v>
      </c>
      <c r="B39" s="126">
        <v>11015</v>
      </c>
      <c r="C39" s="22"/>
      <c r="D39" s="126">
        <v>2371</v>
      </c>
      <c r="E39" s="126"/>
      <c r="F39" s="127">
        <f>SUM(5!F39/4!F39/12*1000)</f>
        <v>5981.088082901555</v>
      </c>
      <c r="G39" s="126">
        <v>142</v>
      </c>
      <c r="H39" s="126">
        <v>3174.1</v>
      </c>
      <c r="I39" s="126">
        <f>ROUND(H39/D39*100,0)</f>
        <v>134</v>
      </c>
      <c r="J39" s="128">
        <f>SUM(5!J39/4!J39/12*1000)</f>
        <v>6754.294171220401</v>
      </c>
      <c r="K39" s="129">
        <f>ROUND(J39/F39*100,1)</f>
        <v>112.9</v>
      </c>
      <c r="L39" s="128">
        <f>SUM(5!L39/4!L39/12*1000)</f>
        <v>8168.911657559198</v>
      </c>
      <c r="M39" s="126">
        <f>ROUND(L39/J39*100,0)</f>
        <v>121</v>
      </c>
      <c r="N39" s="128">
        <f>SUM(5!N39/4!N39/12*1000)</f>
        <v>9721.006375227687</v>
      </c>
      <c r="O39" s="126">
        <f>ROUND(N39/L39*100,0)</f>
        <v>119</v>
      </c>
      <c r="P39" s="128">
        <f>SUM(5!P39/4!P39/12*1000)</f>
        <v>11470.783242258653</v>
      </c>
      <c r="Q39" s="126">
        <f>ROUND(P39/N39*100,0)</f>
        <v>118</v>
      </c>
    </row>
  </sheetData>
  <mergeCells count="10">
    <mergeCell ref="A2:Q2"/>
    <mergeCell ref="A3:Q3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2902777777777778" right="0.1701388888888889" top="0.575" bottom="0.275" header="0.30972222222222223" footer="0.009722222222222222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12.00390625" defaultRowHeight="12.75"/>
  <cols>
    <col min="1" max="1" width="28.375" style="0" customWidth="1"/>
    <col min="2" max="5" width="0" style="0" hidden="1" customWidth="1"/>
    <col min="6" max="6" width="11.625" style="0" customWidth="1"/>
    <col min="7" max="7" width="9.75390625" style="0" customWidth="1"/>
    <col min="8" max="9" width="0" style="0" hidden="1" customWidth="1"/>
    <col min="10" max="10" width="11.625" style="0" customWidth="1"/>
    <col min="11" max="11" width="9.625" style="0" customWidth="1"/>
    <col min="12" max="12" width="11.625" style="0" customWidth="1"/>
    <col min="13" max="13" width="9.25390625" style="0" customWidth="1"/>
    <col min="14" max="14" width="11.625" style="0" customWidth="1"/>
    <col min="15" max="15" width="7.75390625" style="0" customWidth="1"/>
    <col min="16" max="16" width="11.625" style="0" customWidth="1"/>
    <col min="17" max="17" width="7.75390625" style="0" customWidth="1"/>
    <col min="18" max="16384" width="11.625" style="0" customWidth="1"/>
  </cols>
  <sheetData>
    <row r="1" spans="1:17" ht="12.75">
      <c r="A1" s="44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5"/>
    </row>
    <row r="2" spans="1:17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104" t="s">
        <v>185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7.5" customHeight="1">
      <c r="A4" s="11"/>
      <c r="B4" s="11"/>
      <c r="C4" s="11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5"/>
      <c r="Q4" s="105"/>
    </row>
    <row r="5" spans="1:17" ht="12.75">
      <c r="A5" s="70"/>
      <c r="B5" s="107" t="s">
        <v>166</v>
      </c>
      <c r="C5" s="107"/>
      <c r="D5" s="108" t="s">
        <v>167</v>
      </c>
      <c r="E5" s="108"/>
      <c r="F5" s="109" t="s">
        <v>168</v>
      </c>
      <c r="G5" s="109"/>
      <c r="H5" s="109" t="s">
        <v>169</v>
      </c>
      <c r="I5" s="109"/>
      <c r="J5" s="109" t="s">
        <v>3</v>
      </c>
      <c r="K5" s="109"/>
      <c r="L5" s="109" t="s">
        <v>170</v>
      </c>
      <c r="M5" s="109"/>
      <c r="N5" s="109" t="s">
        <v>171</v>
      </c>
      <c r="O5" s="109"/>
      <c r="P5" s="109" t="s">
        <v>172</v>
      </c>
      <c r="Q5" s="109"/>
    </row>
    <row r="6" spans="1:17" ht="15" customHeight="1">
      <c r="A6" s="110"/>
      <c r="B6" s="111" t="s">
        <v>173</v>
      </c>
      <c r="C6" s="112" t="s">
        <v>174</v>
      </c>
      <c r="D6" s="111" t="s">
        <v>173</v>
      </c>
      <c r="E6" s="112" t="s">
        <v>174</v>
      </c>
      <c r="F6" s="111" t="s">
        <v>173</v>
      </c>
      <c r="G6" s="112" t="s">
        <v>174</v>
      </c>
      <c r="H6" s="111" t="s">
        <v>173</v>
      </c>
      <c r="I6" s="112" t="s">
        <v>174</v>
      </c>
      <c r="J6" s="111" t="s">
        <v>173</v>
      </c>
      <c r="K6" s="112" t="s">
        <v>174</v>
      </c>
      <c r="L6" s="111" t="s">
        <v>173</v>
      </c>
      <c r="M6" s="112" t="s">
        <v>174</v>
      </c>
      <c r="N6" s="111" t="s">
        <v>173</v>
      </c>
      <c r="O6" s="112" t="s">
        <v>174</v>
      </c>
      <c r="P6" s="111" t="s">
        <v>173</v>
      </c>
      <c r="Q6" s="112" t="s">
        <v>174</v>
      </c>
    </row>
    <row r="7" spans="1:17" ht="17.25" customHeight="1">
      <c r="A7" s="113" t="s">
        <v>186</v>
      </c>
      <c r="B7" s="113">
        <v>295.2</v>
      </c>
      <c r="C7" s="113"/>
      <c r="D7" s="114">
        <v>73.8</v>
      </c>
      <c r="E7" s="114"/>
      <c r="F7" s="114">
        <f>F23</f>
        <v>438090.6</v>
      </c>
      <c r="G7" s="114">
        <v>148.4</v>
      </c>
      <c r="H7" s="114">
        <v>102.4</v>
      </c>
      <c r="I7" s="114">
        <f>ROUND(H7/D7*100,1)</f>
        <v>138.8</v>
      </c>
      <c r="J7" s="114">
        <f>J23</f>
        <v>554215.8800000001</v>
      </c>
      <c r="K7" s="130">
        <f>ROUND(J7/F7*100,1)</f>
        <v>126.5</v>
      </c>
      <c r="L7" s="114">
        <f>L23</f>
        <v>662626.7</v>
      </c>
      <c r="M7" s="130">
        <f>ROUND(L7/J7*100,1)</f>
        <v>119.6</v>
      </c>
      <c r="N7" s="114">
        <f>N23</f>
        <v>788526.0800000001</v>
      </c>
      <c r="O7" s="114">
        <f>ROUND(N7/L7*100,1)</f>
        <v>119</v>
      </c>
      <c r="P7" s="114">
        <f>P23</f>
        <v>930537.314</v>
      </c>
      <c r="Q7" s="114">
        <f>ROUND(P7/N7*100,1)</f>
        <v>118</v>
      </c>
    </row>
    <row r="8" spans="1:17" ht="14.25" customHeight="1">
      <c r="A8" s="116" t="s">
        <v>64</v>
      </c>
      <c r="B8" s="116">
        <v>66756</v>
      </c>
      <c r="C8" s="116"/>
      <c r="D8" s="117">
        <v>17375.8</v>
      </c>
      <c r="E8" s="117"/>
      <c r="F8" s="117">
        <v>103823.9</v>
      </c>
      <c r="G8" s="117">
        <f>ROUND(F8/B8*100,0)</f>
        <v>156</v>
      </c>
      <c r="H8" s="117">
        <v>26380</v>
      </c>
      <c r="I8" s="117">
        <f>ROUND(H8/D8*100,0)</f>
        <v>152</v>
      </c>
      <c r="J8" s="117">
        <v>142586.37</v>
      </c>
      <c r="K8" s="117">
        <f>ROUND(J8/F8*100,1)</f>
        <v>137.3</v>
      </c>
      <c r="L8" s="117">
        <v>170177.01</v>
      </c>
      <c r="M8" s="117">
        <f>ROUND(L8/J8*100,0)</f>
        <v>119</v>
      </c>
      <c r="N8" s="117">
        <v>202510.64</v>
      </c>
      <c r="O8" s="117">
        <f>ROUND(N8/L8*100,0)</f>
        <v>119</v>
      </c>
      <c r="P8" s="117">
        <v>238962.56</v>
      </c>
      <c r="Q8" s="117">
        <f>ROUND(P8/N8*100,0)</f>
        <v>118</v>
      </c>
    </row>
    <row r="9" spans="1:17" ht="14.25" customHeight="1">
      <c r="A9" s="116" t="s">
        <v>82</v>
      </c>
      <c r="B9" s="116">
        <v>52449</v>
      </c>
      <c r="C9" s="116"/>
      <c r="D9" s="117">
        <v>9477.9</v>
      </c>
      <c r="E9" s="117"/>
      <c r="F9" s="117">
        <v>60657</v>
      </c>
      <c r="G9" s="117">
        <f>ROUND(F9/B9*100,0)</f>
        <v>116</v>
      </c>
      <c r="H9" s="117">
        <v>10965.7</v>
      </c>
      <c r="I9" s="117">
        <f>ROUND(H9/D9*100,0)</f>
        <v>116</v>
      </c>
      <c r="J9" s="117">
        <v>63980</v>
      </c>
      <c r="K9" s="117">
        <f>ROUND(J9/F9*100,1)</f>
        <v>105.5</v>
      </c>
      <c r="L9" s="117">
        <v>76357.8</v>
      </c>
      <c r="M9" s="117">
        <f>ROUND(L9/J9*100,0)</f>
        <v>119</v>
      </c>
      <c r="N9" s="117">
        <v>90865.78</v>
      </c>
      <c r="O9" s="117">
        <f>ROUND(N9/L9*100,0)</f>
        <v>119</v>
      </c>
      <c r="P9" s="117">
        <v>107221.62</v>
      </c>
      <c r="Q9" s="117">
        <f>ROUND(P9/N9*100,0)</f>
        <v>118</v>
      </c>
    </row>
    <row r="10" spans="1:17" ht="11.25" customHeight="1">
      <c r="A10" s="118" t="s">
        <v>83</v>
      </c>
      <c r="B10" s="118"/>
      <c r="C10" s="118"/>
      <c r="D10" s="117"/>
      <c r="E10" s="117"/>
      <c r="F10" s="117"/>
      <c r="G10" s="117"/>
      <c r="H10" s="117"/>
      <c r="I10" s="117"/>
      <c r="J10" s="17"/>
      <c r="K10" s="117"/>
      <c r="L10" s="117"/>
      <c r="M10" s="117"/>
      <c r="N10" s="117"/>
      <c r="O10" s="117"/>
      <c r="P10" s="117"/>
      <c r="Q10" s="117"/>
    </row>
    <row r="11" spans="1:17" ht="13.5" customHeight="1">
      <c r="A11" s="118" t="s">
        <v>176</v>
      </c>
      <c r="B11" s="118">
        <v>49085</v>
      </c>
      <c r="C11" s="118"/>
      <c r="D11" s="117">
        <v>8484.9</v>
      </c>
      <c r="E11" s="117"/>
      <c r="F11" s="117">
        <v>54455</v>
      </c>
      <c r="G11" s="117">
        <f>ROUND(F11/B11*100,0)</f>
        <v>111</v>
      </c>
      <c r="H11" s="117">
        <v>8861.8</v>
      </c>
      <c r="I11" s="117">
        <f>ROUND(H11/D11*100,0)</f>
        <v>104</v>
      </c>
      <c r="J11" s="117">
        <v>54530</v>
      </c>
      <c r="K11" s="117">
        <f>ROUND(J11/F11*100,1)</f>
        <v>100.1</v>
      </c>
      <c r="L11" s="117">
        <v>64923.3</v>
      </c>
      <c r="M11" s="117">
        <f>ROUND(L11/J11*100,0)</f>
        <v>119</v>
      </c>
      <c r="N11" s="117">
        <v>77258.73</v>
      </c>
      <c r="O11" s="117">
        <f>ROUND(N11/L11*100,0)</f>
        <v>119</v>
      </c>
      <c r="P11" s="117">
        <v>91165.3</v>
      </c>
      <c r="Q11" s="117">
        <f>ROUND(P11/N11*100,0)</f>
        <v>118</v>
      </c>
    </row>
    <row r="12" spans="1:17" ht="19.5" customHeight="1">
      <c r="A12" s="116" t="s">
        <v>177</v>
      </c>
      <c r="B12" s="116">
        <v>8147</v>
      </c>
      <c r="C12" s="116"/>
      <c r="D12" s="119">
        <v>2250.1</v>
      </c>
      <c r="E12" s="119"/>
      <c r="F12" s="119">
        <v>9426.4</v>
      </c>
      <c r="G12" s="117">
        <f>ROUND(F12/B12*100,0)</f>
        <v>116</v>
      </c>
      <c r="H12" s="117">
        <v>2301.4</v>
      </c>
      <c r="I12" s="117">
        <f>ROUND(H12/D12*100,0)</f>
        <v>102</v>
      </c>
      <c r="J12" s="119">
        <v>10600</v>
      </c>
      <c r="K12" s="117">
        <f>ROUND(J12/F12*100,1)</f>
        <v>112.5</v>
      </c>
      <c r="L12" s="117">
        <v>12826</v>
      </c>
      <c r="M12" s="117">
        <f>ROUND(L12/J12*100,0)</f>
        <v>121</v>
      </c>
      <c r="N12" s="117">
        <v>15262.94</v>
      </c>
      <c r="O12" s="117">
        <f>ROUND(N12/L12*100,0)</f>
        <v>119</v>
      </c>
      <c r="P12" s="117">
        <v>18010.27</v>
      </c>
      <c r="Q12" s="117">
        <f>ROUND(P12/N12*100,0)</f>
        <v>118</v>
      </c>
    </row>
    <row r="13" spans="1:17" ht="14.25" customHeight="1">
      <c r="A13" s="116" t="s">
        <v>92</v>
      </c>
      <c r="B13" s="116">
        <v>7432</v>
      </c>
      <c r="C13" s="116"/>
      <c r="D13" s="119">
        <v>1431.6</v>
      </c>
      <c r="E13" s="119"/>
      <c r="F13" s="119">
        <v>10136</v>
      </c>
      <c r="G13" s="117">
        <f>ROUND(F13/B13*100,0)</f>
        <v>136</v>
      </c>
      <c r="H13" s="117">
        <v>1856.9</v>
      </c>
      <c r="I13" s="117">
        <f>ROUND(H13/D13*100,0)</f>
        <v>130</v>
      </c>
      <c r="J13" s="119">
        <v>10100</v>
      </c>
      <c r="K13" s="117">
        <f>ROUND(J13/F13*100,1)</f>
        <v>99.6</v>
      </c>
      <c r="L13" s="117">
        <v>12221</v>
      </c>
      <c r="M13" s="117">
        <f>ROUND(L13/J13*100,0)</f>
        <v>121</v>
      </c>
      <c r="N13" s="117">
        <v>14542.99</v>
      </c>
      <c r="O13" s="117">
        <f>ROUND(N13/L13*100,0)</f>
        <v>119</v>
      </c>
      <c r="P13" s="117">
        <v>17160.73</v>
      </c>
      <c r="Q13" s="117">
        <f>ROUND(P13/N13*100,0)</f>
        <v>118</v>
      </c>
    </row>
    <row r="14" spans="1:17" ht="13.5" customHeight="1">
      <c r="A14" s="116" t="s">
        <v>96</v>
      </c>
      <c r="B14" s="116">
        <v>4400</v>
      </c>
      <c r="C14" s="116"/>
      <c r="D14" s="119">
        <v>1143</v>
      </c>
      <c r="E14" s="119"/>
      <c r="F14" s="119">
        <v>4357</v>
      </c>
      <c r="G14" s="117">
        <f>ROUND(F14/B14*100,0)</f>
        <v>99</v>
      </c>
      <c r="H14" s="117">
        <v>1257</v>
      </c>
      <c r="I14" s="117">
        <f>ROUND(H14/D14*100,0)</f>
        <v>110</v>
      </c>
      <c r="J14" s="119">
        <v>5770</v>
      </c>
      <c r="K14" s="117">
        <f>ROUND(J14/F14*100,1)</f>
        <v>132.4</v>
      </c>
      <c r="L14" s="117">
        <v>6981.7</v>
      </c>
      <c r="M14" s="117">
        <f>ROUND(L14/J14*100,0)</f>
        <v>121</v>
      </c>
      <c r="N14" s="117">
        <v>8308.22</v>
      </c>
      <c r="O14" s="117">
        <f>ROUND(N14/L14*100,0)</f>
        <v>119</v>
      </c>
      <c r="P14" s="117">
        <v>9803.7</v>
      </c>
      <c r="Q14" s="117">
        <f>ROUND(P14/N14*100,0)</f>
        <v>118</v>
      </c>
    </row>
    <row r="15" spans="1:17" ht="13.5" customHeight="1">
      <c r="A15" s="116" t="s">
        <v>101</v>
      </c>
      <c r="B15" s="116">
        <v>8805</v>
      </c>
      <c r="C15" s="116"/>
      <c r="D15" s="119">
        <v>1860.6</v>
      </c>
      <c r="E15" s="119"/>
      <c r="F15" s="119">
        <v>4418.400000000001</v>
      </c>
      <c r="G15" s="117">
        <f>ROUND(F15/B15*100,0)</f>
        <v>50</v>
      </c>
      <c r="H15" s="117">
        <v>1087.5</v>
      </c>
      <c r="I15" s="117">
        <f>ROUND(H15/D15*100,0)</f>
        <v>58</v>
      </c>
      <c r="J15" s="119">
        <v>5600</v>
      </c>
      <c r="K15" s="117">
        <f>ROUND(J15/F15*100,1)</f>
        <v>126.7</v>
      </c>
      <c r="L15" s="117">
        <v>6776</v>
      </c>
      <c r="M15" s="117">
        <f>ROUND(L15/J15*100,0)</f>
        <v>121</v>
      </c>
      <c r="N15" s="117">
        <v>8063.44</v>
      </c>
      <c r="O15" s="117">
        <f>ROUND(N15/L15*100,0)</f>
        <v>119</v>
      </c>
      <c r="P15" s="117">
        <v>9514.86</v>
      </c>
      <c r="Q15" s="117">
        <f>ROUND(P15/N15*100,0)</f>
        <v>118</v>
      </c>
    </row>
    <row r="16" spans="1:17" ht="16.5" customHeight="1">
      <c r="A16" s="120" t="s">
        <v>178</v>
      </c>
      <c r="B16" s="120">
        <v>73851</v>
      </c>
      <c r="C16" s="120"/>
      <c r="D16" s="121">
        <v>20552.5</v>
      </c>
      <c r="E16" s="119"/>
      <c r="F16" s="119">
        <v>105112.3</v>
      </c>
      <c r="G16" s="117">
        <f>ROUND(F16/B16*100,0)</f>
        <v>142</v>
      </c>
      <c r="H16" s="122">
        <v>29795.95</v>
      </c>
      <c r="I16" s="117">
        <f>ROUND(H16/D16*100,0)</f>
        <v>145</v>
      </c>
      <c r="J16" s="121">
        <v>130438.26</v>
      </c>
      <c r="K16" s="117">
        <f>ROUND(J16/F16*100,1)</f>
        <v>124.1</v>
      </c>
      <c r="L16" s="117">
        <v>157312.85</v>
      </c>
      <c r="M16" s="117">
        <f>ROUND(L16/J16*100,0)</f>
        <v>121</v>
      </c>
      <c r="N16" s="117">
        <v>187202.29</v>
      </c>
      <c r="O16" s="117">
        <f>ROUND(N16/L16*100,0)</f>
        <v>119</v>
      </c>
      <c r="P16" s="117">
        <v>220898.71</v>
      </c>
      <c r="Q16" s="117">
        <f>ROUND(P16/N16*100,0)</f>
        <v>118</v>
      </c>
    </row>
    <row r="17" spans="1:17" ht="10.5" customHeight="1">
      <c r="A17" s="118" t="s">
        <v>179</v>
      </c>
      <c r="B17" s="118"/>
      <c r="C17" s="118"/>
      <c r="D17" s="119"/>
      <c r="E17" s="119"/>
      <c r="F17" s="119"/>
      <c r="G17" s="117"/>
      <c r="H17" s="117"/>
      <c r="I17" s="117"/>
      <c r="J17" s="119"/>
      <c r="K17" s="117"/>
      <c r="L17" s="117"/>
      <c r="M17" s="117"/>
      <c r="N17" s="117"/>
      <c r="O17" s="117"/>
      <c r="P17" s="117"/>
      <c r="Q17" s="117"/>
    </row>
    <row r="18" spans="1:17" ht="12.75" customHeight="1">
      <c r="A18" s="118" t="s">
        <v>180</v>
      </c>
      <c r="B18" s="118">
        <v>42651.9</v>
      </c>
      <c r="C18" s="118"/>
      <c r="D18" s="119">
        <v>11104.5</v>
      </c>
      <c r="E18" s="119"/>
      <c r="F18" s="119">
        <v>54035</v>
      </c>
      <c r="G18" s="117">
        <f>ROUND(F18/B18*100,0)</f>
        <v>127</v>
      </c>
      <c r="H18" s="117">
        <v>14682.3</v>
      </c>
      <c r="I18" s="117">
        <f>ROUND(H18/D18*100,0)</f>
        <v>132</v>
      </c>
      <c r="J18" s="119">
        <v>67236.27</v>
      </c>
      <c r="K18" s="117">
        <f>ROUND(J18/F18*100,1)</f>
        <v>124.4</v>
      </c>
      <c r="L18" s="117">
        <v>81355.89</v>
      </c>
      <c r="M18" s="117">
        <f>ROUND(L18/J18*100,0)</f>
        <v>121</v>
      </c>
      <c r="N18" s="117">
        <v>96813.51</v>
      </c>
      <c r="O18" s="117">
        <f>ROUND(N18/L18*100,0)</f>
        <v>119</v>
      </c>
      <c r="P18" s="117">
        <v>114239.94</v>
      </c>
      <c r="Q18" s="117">
        <f>ROUND(P18/N18*100,0)</f>
        <v>118</v>
      </c>
    </row>
    <row r="19" spans="1:17" ht="13.5" customHeight="1">
      <c r="A19" s="123" t="s">
        <v>181</v>
      </c>
      <c r="B19" s="118">
        <v>24600.1</v>
      </c>
      <c r="C19" s="123"/>
      <c r="D19" s="119">
        <v>7898.5</v>
      </c>
      <c r="E19" s="119"/>
      <c r="F19" s="119">
        <v>43028.9</v>
      </c>
      <c r="G19" s="117">
        <f>ROUND(F19/B19*100,0)</f>
        <v>175</v>
      </c>
      <c r="H19" s="117">
        <v>11978.75</v>
      </c>
      <c r="I19" s="117">
        <f>ROUND(H19/D19*100,0)</f>
        <v>152</v>
      </c>
      <c r="J19" s="119">
        <v>51744.67</v>
      </c>
      <c r="K19" s="117">
        <f>ROUND(J19/F19*100,1)</f>
        <v>120.3</v>
      </c>
      <c r="L19" s="117">
        <v>62093.61</v>
      </c>
      <c r="M19" s="117">
        <f>ROUND(L19/J19*100,0)</f>
        <v>120</v>
      </c>
      <c r="N19" s="117">
        <v>73891.39</v>
      </c>
      <c r="O19" s="117">
        <f>ROUND(N19/L19*100,0)</f>
        <v>119</v>
      </c>
      <c r="P19" s="117">
        <v>87191.85</v>
      </c>
      <c r="Q19" s="117">
        <f>ROUND(P19/N19*100,0)</f>
        <v>118</v>
      </c>
    </row>
    <row r="20" spans="1:17" ht="12.75" customHeight="1">
      <c r="A20" s="123" t="s">
        <v>182</v>
      </c>
      <c r="B20" s="118">
        <v>6599</v>
      </c>
      <c r="C20" s="123"/>
      <c r="D20" s="119">
        <v>1549.5</v>
      </c>
      <c r="E20" s="119"/>
      <c r="F20" s="119">
        <v>8048.4</v>
      </c>
      <c r="G20" s="117">
        <f>ROUND(F20/B20*100,0)</f>
        <v>122</v>
      </c>
      <c r="H20" s="117">
        <v>3134.9</v>
      </c>
      <c r="I20" s="117">
        <f>ROUND(H20/D20*100,0)</f>
        <v>202</v>
      </c>
      <c r="J20" s="119">
        <v>11457.32</v>
      </c>
      <c r="K20" s="117">
        <f>ROUND(J20/F20*100,1)</f>
        <v>142.4</v>
      </c>
      <c r="L20" s="117">
        <v>13863.36</v>
      </c>
      <c r="M20" s="117">
        <f>ROUND(L20/J20*100,0)</f>
        <v>121</v>
      </c>
      <c r="N20" s="117">
        <v>16497.4</v>
      </c>
      <c r="O20" s="117">
        <f>ROUND(N20/L20*100,0)</f>
        <v>119</v>
      </c>
      <c r="P20" s="117">
        <v>19466.93</v>
      </c>
      <c r="Q20" s="117">
        <f>ROUND(P20/N20*100,0)</f>
        <v>118</v>
      </c>
    </row>
    <row r="21" spans="1:17" ht="15" customHeight="1">
      <c r="A21" s="120" t="s">
        <v>183</v>
      </c>
      <c r="B21" s="123">
        <v>12091</v>
      </c>
      <c r="C21" s="120"/>
      <c r="D21" s="119">
        <v>4365.5</v>
      </c>
      <c r="E21" s="119"/>
      <c r="F21" s="119">
        <v>20371.5</v>
      </c>
      <c r="G21" s="117">
        <f>ROUND(F21/B21*100,0)</f>
        <v>168</v>
      </c>
      <c r="H21" s="117">
        <v>4981.1</v>
      </c>
      <c r="I21" s="117">
        <f>ROUND(H21/D21*100,0)</f>
        <v>114</v>
      </c>
      <c r="J21" s="119">
        <v>24061.5</v>
      </c>
      <c r="K21" s="117">
        <f>ROUND(J21/F21*100,1)</f>
        <v>118.1</v>
      </c>
      <c r="L21" s="117">
        <v>28873.8</v>
      </c>
      <c r="M21" s="117">
        <f>ROUND(L21/J21*100,0)</f>
        <v>120</v>
      </c>
      <c r="N21" s="117">
        <v>34359.82</v>
      </c>
      <c r="O21" s="117">
        <f>ROUND(N21/L21*100,0)</f>
        <v>119</v>
      </c>
      <c r="P21" s="117">
        <v>40544.59</v>
      </c>
      <c r="Q21" s="117">
        <f>ROUND(P21/N21*100,0)</f>
        <v>118</v>
      </c>
    </row>
    <row r="22" spans="1:17" ht="15" customHeight="1">
      <c r="A22" s="120" t="s">
        <v>184</v>
      </c>
      <c r="B22" s="120">
        <v>61268</v>
      </c>
      <c r="C22" s="120"/>
      <c r="D22" s="119">
        <v>15360</v>
      </c>
      <c r="E22" s="119"/>
      <c r="F22" s="119">
        <v>119788.1</v>
      </c>
      <c r="G22" s="117">
        <f>ROUND(F22/B22*100,0)</f>
        <v>196</v>
      </c>
      <c r="H22" s="117">
        <v>23803</v>
      </c>
      <c r="I22" s="117">
        <f>ROUND(H22/D22*100,0)</f>
        <v>155</v>
      </c>
      <c r="J22" s="119">
        <v>161079.75</v>
      </c>
      <c r="K22" s="117">
        <f>ROUND(J22/F22*100,1)</f>
        <v>134.5</v>
      </c>
      <c r="L22" s="117">
        <v>191100.54</v>
      </c>
      <c r="M22" s="117">
        <f>ROUND(L22/J22*100,0)</f>
        <v>119</v>
      </c>
      <c r="N22" s="117">
        <v>227409.95</v>
      </c>
      <c r="O22" s="117">
        <f>ROUND(N22/L22*100,0)</f>
        <v>119</v>
      </c>
      <c r="P22" s="117">
        <v>268420.65</v>
      </c>
      <c r="Q22" s="117">
        <f>ROUND(P22/N22*100,0)</f>
        <v>118</v>
      </c>
    </row>
    <row r="23" spans="1:17" ht="12.75">
      <c r="A23" s="113" t="s">
        <v>186</v>
      </c>
      <c r="B23" s="124"/>
      <c r="C23" s="124"/>
      <c r="D23" s="124"/>
      <c r="E23" s="124"/>
      <c r="F23" s="124">
        <f>SUM(F24:F39)</f>
        <v>438090.6</v>
      </c>
      <c r="G23" s="114">
        <v>148.4</v>
      </c>
      <c r="H23" s="124"/>
      <c r="I23" s="114" t="e">
        <f>ROUND(H23/D23*100,0)</f>
        <v>#VALUE!</v>
      </c>
      <c r="J23" s="124">
        <f>SUM(J24:J39)</f>
        <v>554215.8800000001</v>
      </c>
      <c r="K23" s="114">
        <f>ROUND(J23/F23*100,1)</f>
        <v>126.5</v>
      </c>
      <c r="L23" s="124">
        <f>SUM(L24:L39)</f>
        <v>662626.7</v>
      </c>
      <c r="M23" s="114">
        <f>ROUND(L23/J23*100,0)</f>
        <v>120</v>
      </c>
      <c r="N23" s="124">
        <f>SUM(N24:N39)</f>
        <v>788526.0800000001</v>
      </c>
      <c r="O23" s="114">
        <f>ROUND(N23/L23*100,0)</f>
        <v>119</v>
      </c>
      <c r="P23" s="124">
        <f>SUM(P24:P39)</f>
        <v>930537.314</v>
      </c>
      <c r="Q23" s="114">
        <f>ROUND(P23/N23*100,0)</f>
        <v>118</v>
      </c>
    </row>
    <row r="24" spans="1:17" s="72" customFormat="1" ht="11.25">
      <c r="A24" s="22" t="s">
        <v>110</v>
      </c>
      <c r="B24" s="22">
        <v>117410.4</v>
      </c>
      <c r="C24" s="22"/>
      <c r="D24" s="126">
        <v>30128.8</v>
      </c>
      <c r="E24" s="126"/>
      <c r="F24" s="22">
        <v>194060.3</v>
      </c>
      <c r="G24" s="126">
        <f>ROUND(F24/B24*100,0)</f>
        <v>165</v>
      </c>
      <c r="H24" s="126">
        <v>45187.8</v>
      </c>
      <c r="I24" s="126">
        <f>ROUND(H24/D24*100,0)</f>
        <v>150</v>
      </c>
      <c r="J24" s="126">
        <v>253220.39</v>
      </c>
      <c r="K24" s="126">
        <f>ROUND(J24/F24*100,1)</f>
        <v>130.5</v>
      </c>
      <c r="L24" s="126">
        <v>302434.65</v>
      </c>
      <c r="M24" s="126">
        <f>ROUND(L24/J24*100,0)</f>
        <v>119</v>
      </c>
      <c r="N24" s="126">
        <v>359897.53</v>
      </c>
      <c r="O24" s="126">
        <f>ROUND(N24/L24*100,0)</f>
        <v>119</v>
      </c>
      <c r="P24" s="126">
        <v>424755.64</v>
      </c>
      <c r="Q24" s="126">
        <f>ROUND(P24/N24*100,0)</f>
        <v>118</v>
      </c>
    </row>
    <row r="25" spans="1:17" s="72" customFormat="1" ht="11.25">
      <c r="A25" s="22" t="s">
        <v>111</v>
      </c>
      <c r="B25" s="22">
        <v>69826.5</v>
      </c>
      <c r="C25" s="22"/>
      <c r="D25" s="126">
        <v>14669.4</v>
      </c>
      <c r="E25" s="126"/>
      <c r="F25" s="22">
        <v>85534.9</v>
      </c>
      <c r="G25" s="126">
        <f>ROUND(F25/B25*100,0)</f>
        <v>122</v>
      </c>
      <c r="H25" s="126">
        <v>15948.15</v>
      </c>
      <c r="I25" s="126">
        <f>ROUND(H25/D25*100,0)</f>
        <v>109</v>
      </c>
      <c r="J25" s="126">
        <v>92310.05</v>
      </c>
      <c r="K25" s="126">
        <f>ROUND(J25/F25*100,1)</f>
        <v>107.9</v>
      </c>
      <c r="L25" s="22">
        <v>110280.48</v>
      </c>
      <c r="M25" s="126">
        <f>ROUND(N25/J25*100,0)</f>
        <v>142</v>
      </c>
      <c r="N25" s="126">
        <v>131233.78</v>
      </c>
      <c r="O25" s="126">
        <f>ROUND(N25/N25*100,0)</f>
        <v>100</v>
      </c>
      <c r="P25" s="126">
        <v>154855.86</v>
      </c>
      <c r="Q25" s="126">
        <f>ROUND(P25/N25*100,0)</f>
        <v>118</v>
      </c>
    </row>
    <row r="26" spans="1:17" s="72" customFormat="1" ht="11.25">
      <c r="A26" s="22" t="s">
        <v>112</v>
      </c>
      <c r="B26" s="22">
        <v>3061.6</v>
      </c>
      <c r="C26" s="22"/>
      <c r="D26" s="126">
        <v>697.5</v>
      </c>
      <c r="E26" s="126"/>
      <c r="F26" s="22">
        <v>2634.4</v>
      </c>
      <c r="G26" s="126">
        <f>ROUND(F26/B26*100,0)</f>
        <v>86</v>
      </c>
      <c r="H26" s="126">
        <v>637.8</v>
      </c>
      <c r="I26" s="126">
        <f>ROUND(H26/D26*100,0)</f>
        <v>91</v>
      </c>
      <c r="J26" s="126">
        <v>3046.9</v>
      </c>
      <c r="K26" s="126">
        <f>ROUND(J26/F26*100,1)</f>
        <v>115.7</v>
      </c>
      <c r="L26" s="126">
        <v>3679.73</v>
      </c>
      <c r="M26" s="126">
        <f>ROUND(L26/J26*100,0)</f>
        <v>121</v>
      </c>
      <c r="N26" s="126">
        <v>4378.88</v>
      </c>
      <c r="O26" s="126">
        <f>ROUND(N26/L26*100,0)</f>
        <v>119</v>
      </c>
      <c r="P26" s="126">
        <v>5167.08</v>
      </c>
      <c r="Q26" s="126">
        <f>ROUND(P26/N26*100,0)</f>
        <v>118</v>
      </c>
    </row>
    <row r="27" spans="1:17" s="72" customFormat="1" ht="11.25">
      <c r="A27" s="22" t="s">
        <v>113</v>
      </c>
      <c r="B27" s="126">
        <v>10666.8</v>
      </c>
      <c r="C27" s="22"/>
      <c r="D27" s="126">
        <v>2575.4</v>
      </c>
      <c r="E27" s="126"/>
      <c r="F27" s="126">
        <v>15273.4</v>
      </c>
      <c r="G27" s="126">
        <f>ROUND(F27/B27*100,0)</f>
        <v>143</v>
      </c>
      <c r="H27" s="126">
        <v>3970.3</v>
      </c>
      <c r="I27" s="126">
        <f>ROUND(H27/D27*100,0)</f>
        <v>154</v>
      </c>
      <c r="J27" s="131">
        <v>19371.23</v>
      </c>
      <c r="K27" s="126">
        <f>ROUND(J27/F27*100,1)</f>
        <v>126.8</v>
      </c>
      <c r="L27" s="126">
        <v>23297.56</v>
      </c>
      <c r="M27" s="126">
        <f>ROUND(L27/J27*100,0)</f>
        <v>120</v>
      </c>
      <c r="N27" s="126">
        <v>27724.1</v>
      </c>
      <c r="O27" s="126">
        <f>ROUND(N27/L27*100,0)</f>
        <v>119</v>
      </c>
      <c r="P27" s="126">
        <v>32714.43</v>
      </c>
      <c r="Q27" s="126">
        <f>ROUND(P27/N27*100,0)</f>
        <v>118</v>
      </c>
    </row>
    <row r="28" spans="1:17" s="72" customFormat="1" ht="11.25">
      <c r="A28" s="22" t="s">
        <v>115</v>
      </c>
      <c r="B28" s="126">
        <v>3311.3</v>
      </c>
      <c r="C28" s="22"/>
      <c r="D28" s="126">
        <v>801.2</v>
      </c>
      <c r="E28" s="126"/>
      <c r="F28" s="126">
        <v>3128.9</v>
      </c>
      <c r="G28" s="126">
        <f>ROUND(F28/B28*100,0)</f>
        <v>94</v>
      </c>
      <c r="H28" s="126">
        <v>796.8</v>
      </c>
      <c r="I28" s="126">
        <f>ROUND(H28/D28*100,0)</f>
        <v>99</v>
      </c>
      <c r="J28" s="126">
        <v>3131.22</v>
      </c>
      <c r="K28" s="126">
        <f>ROUND(J28/F28*100,1)</f>
        <v>100.1</v>
      </c>
      <c r="L28" s="126">
        <v>3780.88</v>
      </c>
      <c r="M28" s="126">
        <f>ROUND(L28/J28*100,0)</f>
        <v>121</v>
      </c>
      <c r="N28" s="126">
        <v>4499.24</v>
      </c>
      <c r="O28" s="126">
        <f>ROUND(N28/L28*100,0)</f>
        <v>119</v>
      </c>
      <c r="P28" s="126">
        <v>5309.11</v>
      </c>
      <c r="Q28" s="126">
        <f>ROUND(P28/N28*100,0)</f>
        <v>118</v>
      </c>
    </row>
    <row r="29" spans="1:17" s="72" customFormat="1" ht="11.25">
      <c r="A29" s="22" t="s">
        <v>116</v>
      </c>
      <c r="B29" s="126">
        <v>12395.9</v>
      </c>
      <c r="C29" s="22"/>
      <c r="D29" s="126">
        <v>2830.4</v>
      </c>
      <c r="E29" s="126"/>
      <c r="F29" s="126">
        <v>14594</v>
      </c>
      <c r="G29" s="126">
        <f>ROUND(F29/B29*100,0)</f>
        <v>118</v>
      </c>
      <c r="H29" s="126">
        <v>4131</v>
      </c>
      <c r="I29" s="126">
        <f>ROUND(H29/D29*100,0)</f>
        <v>146</v>
      </c>
      <c r="J29" s="126">
        <v>20060.1</v>
      </c>
      <c r="K29" s="126">
        <f>ROUND(J29/F29*100,1)</f>
        <v>137.5</v>
      </c>
      <c r="L29" s="126">
        <v>24137.27</v>
      </c>
      <c r="M29" s="126">
        <f>ROUND(L29/J29*100,0)</f>
        <v>120</v>
      </c>
      <c r="N29" s="126">
        <v>28723.35</v>
      </c>
      <c r="O29" s="126">
        <f>ROUND(N29/L29*100,0)</f>
        <v>119</v>
      </c>
      <c r="P29" s="126">
        <v>33893.55</v>
      </c>
      <c r="Q29" s="126">
        <f>ROUND(P29/N29*100,0)</f>
        <v>118</v>
      </c>
    </row>
    <row r="30" spans="1:17" s="72" customFormat="1" ht="11.25">
      <c r="A30" s="22" t="s">
        <v>117</v>
      </c>
      <c r="B30" s="126">
        <v>3339.4</v>
      </c>
      <c r="C30" s="22"/>
      <c r="D30" s="126">
        <v>1118.9</v>
      </c>
      <c r="E30" s="126"/>
      <c r="F30" s="126">
        <v>5986.4</v>
      </c>
      <c r="G30" s="126">
        <f>ROUND(F30/B30*100,0)</f>
        <v>179</v>
      </c>
      <c r="H30" s="126">
        <v>1920.4</v>
      </c>
      <c r="I30" s="126">
        <f>ROUND(H30/D30*100,0)</f>
        <v>172</v>
      </c>
      <c r="J30" s="126">
        <v>9029.75</v>
      </c>
      <c r="K30" s="126">
        <f>ROUND(J30/F30*100,1)</f>
        <v>150.8</v>
      </c>
      <c r="L30" s="126">
        <v>10920.46</v>
      </c>
      <c r="M30" s="126">
        <f>ROUND(L30/J30*100,0)</f>
        <v>121</v>
      </c>
      <c r="N30" s="126">
        <v>12995.34</v>
      </c>
      <c r="O30" s="126">
        <f>ROUND(N30/L30*100,0)</f>
        <v>119</v>
      </c>
      <c r="P30" s="126">
        <v>15334.5</v>
      </c>
      <c r="Q30" s="126">
        <f>ROUND(P30/N30*100,0)</f>
        <v>118</v>
      </c>
    </row>
    <row r="31" spans="1:17" s="72" customFormat="1" ht="11.25">
      <c r="A31" s="22" t="s">
        <v>118</v>
      </c>
      <c r="B31" s="126">
        <v>3745.3</v>
      </c>
      <c r="C31" s="22"/>
      <c r="D31" s="126">
        <v>1099.5</v>
      </c>
      <c r="E31" s="126"/>
      <c r="F31" s="126">
        <v>6800.6</v>
      </c>
      <c r="G31" s="126">
        <f>ROUND(F31/B31*100,0)</f>
        <v>182</v>
      </c>
      <c r="H31" s="126">
        <v>1892.7</v>
      </c>
      <c r="I31" s="126">
        <f>ROUND(H31/D31*100,0)</f>
        <v>172</v>
      </c>
      <c r="J31" s="126">
        <v>8828.47</v>
      </c>
      <c r="K31" s="126">
        <f>ROUND(J31/F31*100,1)</f>
        <v>129.8</v>
      </c>
      <c r="L31" s="126">
        <v>10673.82</v>
      </c>
      <c r="M31" s="126">
        <f>ROUND(L31/J31*100,0)</f>
        <v>121</v>
      </c>
      <c r="N31" s="126">
        <v>12701.85</v>
      </c>
      <c r="O31" s="126">
        <f>ROUND(N31/L31*100,0)</f>
        <v>119</v>
      </c>
      <c r="P31" s="126">
        <v>14988.18</v>
      </c>
      <c r="Q31" s="126">
        <f>ROUND(P31/N31*100,0)</f>
        <v>118</v>
      </c>
    </row>
    <row r="32" spans="1:17" s="72" customFormat="1" ht="11.25">
      <c r="A32" s="22" t="s">
        <v>119</v>
      </c>
      <c r="B32" s="126">
        <v>5983.8</v>
      </c>
      <c r="C32" s="22"/>
      <c r="D32" s="126">
        <v>1426.3</v>
      </c>
      <c r="E32" s="126"/>
      <c r="F32" s="126">
        <v>6495.6</v>
      </c>
      <c r="G32" s="126">
        <f>ROUND(F32/B32*100,0)</f>
        <v>109</v>
      </c>
      <c r="H32" s="126">
        <v>1415.5</v>
      </c>
      <c r="I32" s="126">
        <f>ROUND(H32/D32*100,0)</f>
        <v>99</v>
      </c>
      <c r="J32" s="126">
        <v>6142.2</v>
      </c>
      <c r="K32" s="126">
        <f>ROUND(J32/F32*100,1)</f>
        <v>94.6</v>
      </c>
      <c r="L32" s="126">
        <v>5476.71</v>
      </c>
      <c r="M32" s="126">
        <f>ROUND(L32/J32*100,0)</f>
        <v>89</v>
      </c>
      <c r="N32" s="126">
        <v>6517.28</v>
      </c>
      <c r="O32" s="126">
        <f>ROUND(N32/L32*100,0)</f>
        <v>119</v>
      </c>
      <c r="P32" s="126">
        <v>7690.39</v>
      </c>
      <c r="Q32" s="126">
        <f>ROUND(P32/N32*100,0)</f>
        <v>118</v>
      </c>
    </row>
    <row r="33" spans="1:17" s="72" customFormat="1" ht="11.25">
      <c r="A33" s="22" t="s">
        <v>120</v>
      </c>
      <c r="B33" s="126">
        <v>9741.7</v>
      </c>
      <c r="C33" s="22"/>
      <c r="D33" s="126">
        <v>3459.7</v>
      </c>
      <c r="E33" s="126"/>
      <c r="F33" s="126">
        <v>22142.7</v>
      </c>
      <c r="G33" s="126">
        <f>ROUND(F33/B33*100,0)</f>
        <v>227</v>
      </c>
      <c r="H33" s="126">
        <v>6722.2</v>
      </c>
      <c r="I33" s="126">
        <f>ROUND(H33/D33*100,0)</f>
        <v>194</v>
      </c>
      <c r="J33" s="126">
        <v>39121</v>
      </c>
      <c r="K33" s="126">
        <f>ROUND(J33/F33*100,1)</f>
        <v>176.7</v>
      </c>
      <c r="L33" s="126">
        <v>47237.8</v>
      </c>
      <c r="M33" s="126">
        <f>ROUND(L33/J33*100,0)</f>
        <v>121</v>
      </c>
      <c r="N33" s="126">
        <v>56212.99</v>
      </c>
      <c r="O33" s="126">
        <f>ROUND(N33/L33*100,0)</f>
        <v>119</v>
      </c>
      <c r="P33" s="126">
        <v>66331.334</v>
      </c>
      <c r="Q33" s="126">
        <f>ROUND(P33/N33*100,0)</f>
        <v>118</v>
      </c>
    </row>
    <row r="34" spans="1:17" s="72" customFormat="1" ht="11.25">
      <c r="A34" s="22" t="s">
        <v>121</v>
      </c>
      <c r="B34" s="126">
        <v>4107.2</v>
      </c>
      <c r="C34" s="22"/>
      <c r="D34" s="126">
        <v>1038.8</v>
      </c>
      <c r="E34" s="126"/>
      <c r="F34" s="126">
        <v>5374.1</v>
      </c>
      <c r="G34" s="126">
        <f>ROUND(F34/B34*100,0)</f>
        <v>131</v>
      </c>
      <c r="H34" s="126">
        <v>1444.9</v>
      </c>
      <c r="I34" s="126">
        <f>ROUND(H34/D34*100,0)</f>
        <v>139</v>
      </c>
      <c r="J34" s="126">
        <v>6588.04</v>
      </c>
      <c r="K34" s="126">
        <f>ROUND(J34/F34*100,1)</f>
        <v>122.6</v>
      </c>
      <c r="L34" s="126">
        <v>7931.33</v>
      </c>
      <c r="M34" s="126">
        <f>ROUND(L34/J34*100,0)</f>
        <v>120</v>
      </c>
      <c r="N34" s="126">
        <v>9438.28</v>
      </c>
      <c r="O34" s="126">
        <f>ROUND(N34/L34*100,0)</f>
        <v>119</v>
      </c>
      <c r="P34" s="126">
        <v>11137.17</v>
      </c>
      <c r="Q34" s="126">
        <f>ROUND(P34/N34*100,0)</f>
        <v>118</v>
      </c>
    </row>
    <row r="35" spans="1:17" s="72" customFormat="1" ht="11.25">
      <c r="A35" s="22" t="s">
        <v>122</v>
      </c>
      <c r="B35" s="126">
        <v>4016</v>
      </c>
      <c r="C35" s="22"/>
      <c r="D35" s="126">
        <v>1165.9</v>
      </c>
      <c r="E35" s="126"/>
      <c r="F35" s="126">
        <v>5257.1</v>
      </c>
      <c r="G35" s="126">
        <f>ROUND(F35/B35*100,0)</f>
        <v>131</v>
      </c>
      <c r="H35" s="126">
        <v>1397.2</v>
      </c>
      <c r="I35" s="126">
        <f>ROUND(H35/D35*100,0)</f>
        <v>120</v>
      </c>
      <c r="J35" s="126">
        <v>7102.96</v>
      </c>
      <c r="K35" s="126">
        <f>ROUND(J35/F35*100,1)</f>
        <v>135.1</v>
      </c>
      <c r="L35" s="126">
        <v>8551</v>
      </c>
      <c r="M35" s="126">
        <f>ROUND(L35/J35*100,0)</f>
        <v>120</v>
      </c>
      <c r="N35" s="126">
        <v>10175.69</v>
      </c>
      <c r="O35" s="126">
        <f>ROUND(N35/L35*100,0)</f>
        <v>119</v>
      </c>
      <c r="P35" s="126">
        <v>12007.32</v>
      </c>
      <c r="Q35" s="126">
        <f>ROUND(P35/N35*100,0)</f>
        <v>118</v>
      </c>
    </row>
    <row r="36" spans="1:17" s="72" customFormat="1" ht="11.25">
      <c r="A36" s="22" t="s">
        <v>123</v>
      </c>
      <c r="B36" s="126">
        <v>14091.9</v>
      </c>
      <c r="C36" s="22"/>
      <c r="D36" s="126">
        <v>3693.3</v>
      </c>
      <c r="E36" s="126"/>
      <c r="F36" s="126">
        <v>24984.4</v>
      </c>
      <c r="G36" s="126">
        <f>ROUND(F36/B36*100,0)</f>
        <v>177</v>
      </c>
      <c r="H36" s="126">
        <v>6948.8</v>
      </c>
      <c r="I36" s="126">
        <f>ROUND(H36/D36*100,0)</f>
        <v>188</v>
      </c>
      <c r="J36" s="126">
        <v>31626.51</v>
      </c>
      <c r="K36" s="126">
        <f>ROUND(J36/F36*100,1)</f>
        <v>126.6</v>
      </c>
      <c r="L36" s="126">
        <v>38199.08</v>
      </c>
      <c r="M36" s="126">
        <f>ROUND(L36/J36*100,0)</f>
        <v>121</v>
      </c>
      <c r="N36" s="126">
        <v>45456.91</v>
      </c>
      <c r="O36" s="126">
        <f>ROUND(N36/L36*100,0)</f>
        <v>119</v>
      </c>
      <c r="P36" s="126">
        <v>53639.15</v>
      </c>
      <c r="Q36" s="126">
        <f>ROUND(P36/N36*100,0)</f>
        <v>118</v>
      </c>
    </row>
    <row r="37" spans="1:17" s="72" customFormat="1" ht="11.25">
      <c r="A37" s="22" t="s">
        <v>124</v>
      </c>
      <c r="B37" s="126">
        <v>15109.1</v>
      </c>
      <c r="C37" s="22"/>
      <c r="D37" s="126">
        <v>5079.1</v>
      </c>
      <c r="E37" s="126"/>
      <c r="F37" s="126">
        <v>22841.3</v>
      </c>
      <c r="G37" s="126">
        <f>ROUND(F37/B37*100,0)</f>
        <v>151</v>
      </c>
      <c r="H37" s="126">
        <v>4530.3</v>
      </c>
      <c r="I37" s="126">
        <f>ROUND(H37/D37*100,0)</f>
        <v>89</v>
      </c>
      <c r="J37" s="126">
        <v>29391.56</v>
      </c>
      <c r="K37" s="126">
        <f>ROUND(J37/F37*100,1)</f>
        <v>128.7</v>
      </c>
      <c r="L37" s="126">
        <v>35554.89</v>
      </c>
      <c r="M37" s="126">
        <f>ROUND(L37/J37*100,0)</f>
        <v>121</v>
      </c>
      <c r="N37" s="126">
        <v>42310.32</v>
      </c>
      <c r="O37" s="126">
        <f>ROUND(N37/L37*100,0)</f>
        <v>119</v>
      </c>
      <c r="P37" s="126">
        <v>49926.17</v>
      </c>
      <c r="Q37" s="126">
        <f>ROUND(P37/N37*100,0)</f>
        <v>118</v>
      </c>
    </row>
    <row r="38" spans="1:17" s="72" customFormat="1" ht="11.25">
      <c r="A38" s="22" t="s">
        <v>125</v>
      </c>
      <c r="B38" s="126">
        <v>7377.1</v>
      </c>
      <c r="C38" s="22"/>
      <c r="D38" s="126">
        <v>1661.8</v>
      </c>
      <c r="E38" s="126"/>
      <c r="F38" s="126">
        <v>9130.300000000001</v>
      </c>
      <c r="G38" s="126">
        <f>ROUND(F38/B38*100,0)</f>
        <v>124</v>
      </c>
      <c r="H38" s="126">
        <v>2310.6</v>
      </c>
      <c r="I38" s="126">
        <f>ROUND(H38/D38*100,0)</f>
        <v>139</v>
      </c>
      <c r="J38" s="126">
        <v>10413.07</v>
      </c>
      <c r="K38" s="126">
        <f>ROUND(J38/F38*100,1)</f>
        <v>114</v>
      </c>
      <c r="L38" s="126">
        <v>12532.11</v>
      </c>
      <c r="M38" s="126">
        <f>ROUND(L38/J38*100,0)</f>
        <v>120</v>
      </c>
      <c r="N38" s="126">
        <v>14913.21</v>
      </c>
      <c r="O38" s="126">
        <f>ROUND(N38/L38*100,0)</f>
        <v>119</v>
      </c>
      <c r="P38" s="126">
        <v>17597.59</v>
      </c>
      <c r="Q38" s="126">
        <f>ROUND(P38/N38*100,0)</f>
        <v>118</v>
      </c>
    </row>
    <row r="39" spans="1:17" s="72" customFormat="1" ht="11.25">
      <c r="A39" s="22" t="s">
        <v>126</v>
      </c>
      <c r="B39" s="126">
        <v>11015</v>
      </c>
      <c r="C39" s="22"/>
      <c r="D39" s="126">
        <v>2371</v>
      </c>
      <c r="E39" s="126"/>
      <c r="F39" s="126">
        <v>13852.2</v>
      </c>
      <c r="G39" s="126">
        <f>ROUND(F39/B39*100,0)</f>
        <v>126</v>
      </c>
      <c r="H39" s="126">
        <v>3174.1</v>
      </c>
      <c r="I39" s="126">
        <f>ROUND(H39/D39*100,0)</f>
        <v>134</v>
      </c>
      <c r="J39" s="126">
        <v>14832.43</v>
      </c>
      <c r="K39" s="126">
        <f>ROUND(J39/F39*100,1)</f>
        <v>107.1</v>
      </c>
      <c r="L39" s="126">
        <v>17938.93</v>
      </c>
      <c r="M39" s="126">
        <f>ROUND(L39/J39*100,0)</f>
        <v>121</v>
      </c>
      <c r="N39" s="126">
        <v>21347.33</v>
      </c>
      <c r="O39" s="126">
        <f>ROUND(N39/L39*100,0)</f>
        <v>119</v>
      </c>
      <c r="P39" s="126">
        <v>25189.84</v>
      </c>
      <c r="Q39" s="126">
        <f>ROUND(P39/N39*100,0)</f>
        <v>118</v>
      </c>
    </row>
  </sheetData>
  <mergeCells count="10">
    <mergeCell ref="A2:Q2"/>
    <mergeCell ref="A3:Q3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35000000000000003" right="0.40972222222222227" top="0.5951388888888889" bottom="0.2951388888888889" header="0.3298611111111111" footer="0.029861111111111113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12.00390625" defaultRowHeight="12.75"/>
  <cols>
    <col min="1" max="1" width="30.00390625" style="0" customWidth="1"/>
    <col min="2" max="5" width="0" style="0" hidden="1" customWidth="1"/>
    <col min="6" max="6" width="11.00390625" style="0" customWidth="1"/>
    <col min="7" max="7" width="9.875" style="0" customWidth="1"/>
    <col min="8" max="9" width="0" style="0" hidden="1" customWidth="1"/>
    <col min="10" max="10" width="12.375" style="0" customWidth="1"/>
    <col min="11" max="11" width="7.625" style="0" customWidth="1"/>
    <col min="12" max="12" width="13.00390625" style="0" customWidth="1"/>
    <col min="13" max="13" width="8.75390625" style="0" customWidth="1"/>
    <col min="14" max="14" width="12.875" style="0" customWidth="1"/>
    <col min="15" max="15" width="8.50390625" style="0" customWidth="1"/>
    <col min="16" max="16" width="14.00390625" style="0" customWidth="1"/>
    <col min="17" max="17" width="8.125" style="0" customWidth="1"/>
    <col min="18" max="16384" width="11.625" style="0" customWidth="1"/>
  </cols>
  <sheetData>
    <row r="1" spans="1:17" ht="12.75">
      <c r="A1" s="44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5"/>
    </row>
    <row r="2" spans="1:17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132" t="s">
        <v>187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7.5" customHeight="1">
      <c r="A4" s="11"/>
      <c r="B4" s="11"/>
      <c r="C4" s="11"/>
      <c r="D4" s="105"/>
      <c r="E4" s="105"/>
      <c r="F4" s="105"/>
      <c r="G4" s="105"/>
      <c r="H4" s="105"/>
      <c r="I4" s="105"/>
      <c r="J4" s="106"/>
      <c r="K4" s="106"/>
      <c r="L4" s="105"/>
      <c r="M4" s="105"/>
      <c r="N4" s="105"/>
      <c r="O4" s="106"/>
      <c r="P4" s="105"/>
      <c r="Q4" s="105"/>
    </row>
    <row r="5" spans="1:17" ht="12.75">
      <c r="A5" s="70"/>
      <c r="B5" s="108" t="s">
        <v>166</v>
      </c>
      <c r="C5" s="108"/>
      <c r="D5" s="108" t="s">
        <v>167</v>
      </c>
      <c r="E5" s="108"/>
      <c r="F5" s="109" t="s">
        <v>168</v>
      </c>
      <c r="G5" s="109"/>
      <c r="H5" s="109" t="s">
        <v>169</v>
      </c>
      <c r="I5" s="109"/>
      <c r="J5" s="109" t="s">
        <v>3</v>
      </c>
      <c r="K5" s="109"/>
      <c r="L5" s="109" t="s">
        <v>170</v>
      </c>
      <c r="M5" s="109"/>
      <c r="N5" s="109" t="s">
        <v>171</v>
      </c>
      <c r="O5" s="109"/>
      <c r="P5" s="109" t="s">
        <v>172</v>
      </c>
      <c r="Q5" s="109"/>
    </row>
    <row r="6" spans="1:17" ht="17.25" customHeight="1">
      <c r="A6" s="110"/>
      <c r="B6" s="111" t="s">
        <v>188</v>
      </c>
      <c r="C6" s="112" t="s">
        <v>9</v>
      </c>
      <c r="D6" s="111" t="s">
        <v>188</v>
      </c>
      <c r="E6" s="112" t="s">
        <v>9</v>
      </c>
      <c r="F6" s="111" t="s">
        <v>189</v>
      </c>
      <c r="G6" s="112" t="s">
        <v>174</v>
      </c>
      <c r="H6" s="111" t="s">
        <v>188</v>
      </c>
      <c r="I6" s="112" t="s">
        <v>12</v>
      </c>
      <c r="J6" s="111" t="s">
        <v>189</v>
      </c>
      <c r="K6" s="112" t="s">
        <v>174</v>
      </c>
      <c r="L6" s="111" t="s">
        <v>189</v>
      </c>
      <c r="M6" s="112" t="s">
        <v>174</v>
      </c>
      <c r="N6" s="111" t="s">
        <v>189</v>
      </c>
      <c r="O6" s="112" t="s">
        <v>174</v>
      </c>
      <c r="P6" s="111" t="s">
        <v>189</v>
      </c>
      <c r="Q6" s="112" t="s">
        <v>174</v>
      </c>
    </row>
    <row r="7" spans="1:17" ht="12.75">
      <c r="A7" s="113" t="s">
        <v>190</v>
      </c>
      <c r="B7" s="114">
        <v>6.6</v>
      </c>
      <c r="C7" s="124"/>
      <c r="D7" s="114">
        <v>6.2</v>
      </c>
      <c r="E7" s="124"/>
      <c r="F7" s="114">
        <v>6303</v>
      </c>
      <c r="G7" s="114">
        <v>96</v>
      </c>
      <c r="H7" s="114">
        <v>5.8</v>
      </c>
      <c r="I7" s="114">
        <v>93.5</v>
      </c>
      <c r="J7" s="114">
        <v>5667</v>
      </c>
      <c r="K7" s="114">
        <v>90</v>
      </c>
      <c r="L7" s="114">
        <v>5607</v>
      </c>
      <c r="M7" s="114">
        <v>99</v>
      </c>
      <c r="N7" s="114">
        <v>5607</v>
      </c>
      <c r="O7" s="114">
        <v>100</v>
      </c>
      <c r="P7" s="114">
        <v>5607</v>
      </c>
      <c r="Q7" s="114">
        <v>100</v>
      </c>
    </row>
    <row r="8" spans="1:17" ht="15.75" customHeight="1">
      <c r="A8" s="116" t="s">
        <v>64</v>
      </c>
      <c r="B8" s="117">
        <v>2291</v>
      </c>
      <c r="C8" s="117"/>
      <c r="D8" s="117">
        <v>2026</v>
      </c>
      <c r="E8" s="117"/>
      <c r="F8" s="117">
        <v>1994</v>
      </c>
      <c r="G8" s="117">
        <f>ROUND(F8/B8*100,1)</f>
        <v>87</v>
      </c>
      <c r="H8" s="117">
        <v>1786</v>
      </c>
      <c r="I8" s="117">
        <f>ROUND(H8/D8*100,1)</f>
        <v>88.2</v>
      </c>
      <c r="J8" s="117">
        <v>1737</v>
      </c>
      <c r="K8" s="117">
        <f>ROUND(J8/F8*100,1)</f>
        <v>87.1</v>
      </c>
      <c r="L8" s="117">
        <v>1702</v>
      </c>
      <c r="M8" s="117">
        <f>ROUND(L8/J8*100,1)</f>
        <v>98</v>
      </c>
      <c r="N8" s="117">
        <v>1702</v>
      </c>
      <c r="O8" s="117">
        <f>ROUND(N8/L8*100,1)</f>
        <v>100</v>
      </c>
      <c r="P8" s="117">
        <v>1702</v>
      </c>
      <c r="Q8" s="117">
        <f>ROUND(P8/N8*100,1)</f>
        <v>100</v>
      </c>
    </row>
    <row r="9" spans="1:17" ht="15" customHeight="1">
      <c r="A9" s="116" t="s">
        <v>82</v>
      </c>
      <c r="B9" s="117">
        <v>1029</v>
      </c>
      <c r="C9" s="117"/>
      <c r="D9" s="117">
        <v>985</v>
      </c>
      <c r="E9" s="117"/>
      <c r="F9" s="117">
        <v>918</v>
      </c>
      <c r="G9" s="117">
        <f>ROUND(F9/B9*100,1)</f>
        <v>89.2</v>
      </c>
      <c r="H9" s="117">
        <v>796</v>
      </c>
      <c r="I9" s="117">
        <f>ROUND(H9/D9*100,1)</f>
        <v>80.8</v>
      </c>
      <c r="J9" s="117">
        <v>693</v>
      </c>
      <c r="K9" s="117">
        <f>ROUND(J9/F9*100,1)</f>
        <v>75.5</v>
      </c>
      <c r="L9" s="117">
        <v>668</v>
      </c>
      <c r="M9" s="117">
        <f>ROUND(L9/J9*100,1)</f>
        <v>96.4</v>
      </c>
      <c r="N9" s="117">
        <v>668</v>
      </c>
      <c r="O9" s="117">
        <f>ROUND(N9/L9*100,1)</f>
        <v>100</v>
      </c>
      <c r="P9" s="117">
        <v>668</v>
      </c>
      <c r="Q9" s="117">
        <f>ROUND(P9/N9*100,1)</f>
        <v>100</v>
      </c>
    </row>
    <row r="10" spans="1:17" ht="9.75" customHeight="1">
      <c r="A10" s="118" t="s">
        <v>83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ht="14.25" customHeight="1">
      <c r="A11" s="118" t="s">
        <v>176</v>
      </c>
      <c r="B11" s="117">
        <v>856</v>
      </c>
      <c r="C11" s="117"/>
      <c r="D11" s="117">
        <v>806</v>
      </c>
      <c r="E11" s="117"/>
      <c r="F11" s="117">
        <v>748</v>
      </c>
      <c r="G11" s="117">
        <f>ROUND(F11/B11*100,1)</f>
        <v>87.4</v>
      </c>
      <c r="H11" s="117">
        <v>620</v>
      </c>
      <c r="I11" s="117">
        <f>ROUND(H11/D11*100,1)</f>
        <v>76.9</v>
      </c>
      <c r="J11" s="117">
        <v>518</v>
      </c>
      <c r="K11" s="117">
        <f>ROUND(J11/F11*100,1)</f>
        <v>69.3</v>
      </c>
      <c r="L11" s="117">
        <v>493</v>
      </c>
      <c r="M11" s="117">
        <f>ROUND(L11/J11*100,1)</f>
        <v>95.2</v>
      </c>
      <c r="N11" s="117">
        <v>493</v>
      </c>
      <c r="O11" s="117">
        <f>ROUND(N11/L11*100,1)</f>
        <v>100</v>
      </c>
      <c r="P11" s="117">
        <v>493</v>
      </c>
      <c r="Q11" s="117">
        <f>ROUND(P11/N11*100,1)</f>
        <v>100</v>
      </c>
    </row>
    <row r="12" spans="1:17" ht="21.75" customHeight="1">
      <c r="A12" s="116" t="s">
        <v>177</v>
      </c>
      <c r="B12" s="117">
        <v>148</v>
      </c>
      <c r="C12" s="117"/>
      <c r="D12" s="117">
        <v>140</v>
      </c>
      <c r="E12" s="117"/>
      <c r="F12" s="117">
        <v>138</v>
      </c>
      <c r="G12" s="117">
        <f>ROUND(F12/B12*100,1)</f>
        <v>93.2</v>
      </c>
      <c r="H12" s="117">
        <v>126</v>
      </c>
      <c r="I12" s="117">
        <f>ROUND(H12/D12*100,1)</f>
        <v>90</v>
      </c>
      <c r="J12" s="117">
        <v>123</v>
      </c>
      <c r="K12" s="117">
        <f>ROUND(J12/F12*100,1)</f>
        <v>89.1</v>
      </c>
      <c r="L12" s="117">
        <v>123</v>
      </c>
      <c r="M12" s="117">
        <f>ROUND(L12/J12*100,1)</f>
        <v>100</v>
      </c>
      <c r="N12" s="117">
        <v>123</v>
      </c>
      <c r="O12" s="117">
        <f>ROUND(N12/L12*100,1)</f>
        <v>100</v>
      </c>
      <c r="P12" s="117">
        <v>123</v>
      </c>
      <c r="Q12" s="117">
        <f>ROUND(P12/N12*100,1)</f>
        <v>100</v>
      </c>
    </row>
    <row r="13" spans="1:17" ht="15" customHeight="1">
      <c r="A13" s="116" t="s">
        <v>92</v>
      </c>
      <c r="B13" s="117">
        <v>105</v>
      </c>
      <c r="C13" s="117"/>
      <c r="D13" s="117">
        <v>100</v>
      </c>
      <c r="E13" s="117"/>
      <c r="F13" s="117">
        <v>107</v>
      </c>
      <c r="G13" s="117">
        <f>ROUND(F13/B13*100,1)</f>
        <v>101.9</v>
      </c>
      <c r="H13" s="117">
        <v>93</v>
      </c>
      <c r="I13" s="117">
        <f>ROUND(H13/D13*100,1)</f>
        <v>93</v>
      </c>
      <c r="J13" s="117">
        <v>92</v>
      </c>
      <c r="K13" s="117">
        <f>ROUND(J13/F13*100,1)</f>
        <v>86</v>
      </c>
      <c r="L13" s="117">
        <v>92</v>
      </c>
      <c r="M13" s="117">
        <f>ROUND(L13/J13*100,1)</f>
        <v>100</v>
      </c>
      <c r="N13" s="117">
        <v>92</v>
      </c>
      <c r="O13" s="117">
        <f>ROUND(N13/L13*100,1)</f>
        <v>100</v>
      </c>
      <c r="P13" s="117">
        <v>92</v>
      </c>
      <c r="Q13" s="117">
        <f>ROUND(P13/N13*100,1)</f>
        <v>100</v>
      </c>
    </row>
    <row r="14" spans="1:17" ht="15" customHeight="1">
      <c r="A14" s="116" t="s">
        <v>96</v>
      </c>
      <c r="B14" s="117">
        <v>90</v>
      </c>
      <c r="C14" s="117"/>
      <c r="D14" s="117">
        <v>82</v>
      </c>
      <c r="E14" s="117"/>
      <c r="F14" s="117">
        <v>82</v>
      </c>
      <c r="G14" s="117">
        <f>ROUND(F14/B14*100,1)</f>
        <v>91.1</v>
      </c>
      <c r="H14" s="117">
        <v>82</v>
      </c>
      <c r="I14" s="117">
        <f>ROUND(H14/D14*100,1)</f>
        <v>100</v>
      </c>
      <c r="J14" s="117">
        <v>82</v>
      </c>
      <c r="K14" s="117">
        <f>ROUND(J14/F14*100,1)</f>
        <v>100</v>
      </c>
      <c r="L14" s="117">
        <v>82</v>
      </c>
      <c r="M14" s="117">
        <f>ROUND(L14/J14*100,1)</f>
        <v>100</v>
      </c>
      <c r="N14" s="117">
        <v>82</v>
      </c>
      <c r="O14" s="117">
        <f>ROUND(N14/L14*100,1)</f>
        <v>100</v>
      </c>
      <c r="P14" s="117">
        <v>82</v>
      </c>
      <c r="Q14" s="117">
        <f>ROUND(P14/N14*100,1)</f>
        <v>100</v>
      </c>
    </row>
    <row r="15" spans="1:17" ht="15" customHeight="1">
      <c r="A15" s="116" t="s">
        <v>101</v>
      </c>
      <c r="B15" s="117">
        <v>170</v>
      </c>
      <c r="C15" s="117"/>
      <c r="D15" s="117">
        <v>167</v>
      </c>
      <c r="E15" s="117"/>
      <c r="F15" s="117">
        <v>69</v>
      </c>
      <c r="G15" s="117">
        <f>ROUND(F15/B15*100,1)</f>
        <v>40.6</v>
      </c>
      <c r="H15" s="117">
        <v>69</v>
      </c>
      <c r="I15" s="117">
        <f>ROUND(H15/D15*100,1)</f>
        <v>41.3</v>
      </c>
      <c r="J15" s="117">
        <v>69</v>
      </c>
      <c r="K15" s="117">
        <f>ROUND(J15/F15*100,1)</f>
        <v>100</v>
      </c>
      <c r="L15" s="117">
        <v>69</v>
      </c>
      <c r="M15" s="117">
        <f>ROUND(L15/J15*100,1)</f>
        <v>100</v>
      </c>
      <c r="N15" s="117">
        <v>69</v>
      </c>
      <c r="O15" s="117">
        <f>ROUND(N15/L15*100,1)</f>
        <v>100</v>
      </c>
      <c r="P15" s="117">
        <v>69</v>
      </c>
      <c r="Q15" s="117">
        <f>ROUND(P15/N15*100,1)</f>
        <v>100</v>
      </c>
    </row>
    <row r="16" spans="1:17" ht="15" customHeight="1">
      <c r="A16" s="120" t="s">
        <v>178</v>
      </c>
      <c r="B16" s="117">
        <v>1773</v>
      </c>
      <c r="C16" s="117"/>
      <c r="D16" s="117">
        <v>1775</v>
      </c>
      <c r="E16" s="117"/>
      <c r="F16" s="117">
        <v>1901</v>
      </c>
      <c r="G16" s="117">
        <f>ROUND(F16/B16*100,1)</f>
        <v>107.2</v>
      </c>
      <c r="H16" s="117">
        <v>1884</v>
      </c>
      <c r="I16" s="117">
        <f>ROUND(H16/D16*100,1)</f>
        <v>106.1</v>
      </c>
      <c r="J16" s="117">
        <v>1893</v>
      </c>
      <c r="K16" s="117">
        <f>ROUND(J16/F16*100,1)</f>
        <v>99.6</v>
      </c>
      <c r="L16" s="117">
        <v>1893</v>
      </c>
      <c r="M16" s="117">
        <f>ROUND(L16/J16*100,1)</f>
        <v>100</v>
      </c>
      <c r="N16" s="117">
        <v>1893</v>
      </c>
      <c r="O16" s="117">
        <f>ROUND(N16/L16*100,1)</f>
        <v>100</v>
      </c>
      <c r="P16" s="117">
        <v>1893</v>
      </c>
      <c r="Q16" s="117">
        <f>ROUND(P16/N16*100,1)</f>
        <v>100</v>
      </c>
    </row>
    <row r="17" spans="1:17" ht="9" customHeight="1">
      <c r="A17" s="118" t="s">
        <v>179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3.5" customHeight="1">
      <c r="A18" s="118" t="s">
        <v>180</v>
      </c>
      <c r="B18" s="117">
        <v>1006</v>
      </c>
      <c r="C18" s="117"/>
      <c r="D18" s="117">
        <v>1008</v>
      </c>
      <c r="E18" s="117"/>
      <c r="F18" s="117">
        <v>1111</v>
      </c>
      <c r="G18" s="117">
        <f>ROUND(F18/B18*100,1)</f>
        <v>110.4</v>
      </c>
      <c r="H18" s="117">
        <v>1103</v>
      </c>
      <c r="I18" s="117">
        <f>ROUND(H18/D18*100,1)</f>
        <v>109.4</v>
      </c>
      <c r="J18" s="117">
        <v>1103</v>
      </c>
      <c r="K18" s="117">
        <f>ROUND(J18/F18*100,1)</f>
        <v>99.3</v>
      </c>
      <c r="L18" s="117">
        <v>1103</v>
      </c>
      <c r="M18" s="117">
        <f>ROUND(L18/J18*100,1)</f>
        <v>100</v>
      </c>
      <c r="N18" s="117">
        <v>1103</v>
      </c>
      <c r="O18" s="117">
        <f>ROUND(N18/L18*100,1)</f>
        <v>100</v>
      </c>
      <c r="P18" s="117">
        <v>1103</v>
      </c>
      <c r="Q18" s="117">
        <f>ROUND(P18/N18*100,1)</f>
        <v>100</v>
      </c>
    </row>
    <row r="19" spans="1:17" ht="12.75" customHeight="1">
      <c r="A19" s="123" t="s">
        <v>191</v>
      </c>
      <c r="B19" s="117">
        <v>579</v>
      </c>
      <c r="C19" s="117"/>
      <c r="D19" s="117">
        <v>579</v>
      </c>
      <c r="E19" s="117"/>
      <c r="F19" s="117">
        <v>594</v>
      </c>
      <c r="G19" s="117">
        <f>ROUND(F19/B19*100,1)</f>
        <v>102.6</v>
      </c>
      <c r="H19" s="117">
        <v>593</v>
      </c>
      <c r="I19" s="117">
        <f>ROUND(H19/D19*100,1)</f>
        <v>102.4</v>
      </c>
      <c r="J19" s="117">
        <v>594</v>
      </c>
      <c r="K19" s="117">
        <f>ROUND(J19/F19*100,1)</f>
        <v>100</v>
      </c>
      <c r="L19" s="117">
        <v>594</v>
      </c>
      <c r="M19" s="117">
        <f>ROUND(L19/J19*100,1)</f>
        <v>100</v>
      </c>
      <c r="N19" s="117">
        <v>594</v>
      </c>
      <c r="O19" s="117">
        <f>ROUND(N19/L19*100,1)</f>
        <v>100</v>
      </c>
      <c r="P19" s="117">
        <v>594</v>
      </c>
      <c r="Q19" s="117">
        <f>ROUND(P19/N19*100,1)</f>
        <v>100</v>
      </c>
    </row>
    <row r="20" spans="1:17" ht="12.75" customHeight="1">
      <c r="A20" s="123" t="s">
        <v>192</v>
      </c>
      <c r="B20" s="117">
        <v>188</v>
      </c>
      <c r="C20" s="117"/>
      <c r="D20" s="117">
        <v>188</v>
      </c>
      <c r="E20" s="117"/>
      <c r="F20" s="117">
        <v>196</v>
      </c>
      <c r="G20" s="117">
        <f>ROUND(F20/B20*100,1)</f>
        <v>104.3</v>
      </c>
      <c r="H20" s="117">
        <v>188</v>
      </c>
      <c r="I20" s="117">
        <f>ROUND(H20/D20*100,1)</f>
        <v>100</v>
      </c>
      <c r="J20" s="117">
        <v>196</v>
      </c>
      <c r="K20" s="117">
        <f>ROUND(J20/F20*100,1)</f>
        <v>100</v>
      </c>
      <c r="L20" s="117">
        <v>196</v>
      </c>
      <c r="M20" s="117">
        <f>ROUND(L20/J20*100,1)</f>
        <v>100</v>
      </c>
      <c r="N20" s="117">
        <v>196</v>
      </c>
      <c r="O20" s="117">
        <f>ROUND(N20/L20*100,1)</f>
        <v>100</v>
      </c>
      <c r="P20" s="117">
        <v>196</v>
      </c>
      <c r="Q20" s="117">
        <f>ROUND(P20/N20*100,1)</f>
        <v>100</v>
      </c>
    </row>
    <row r="21" spans="1:17" ht="17.25" customHeight="1">
      <c r="A21" s="120" t="s">
        <v>183</v>
      </c>
      <c r="B21" s="117">
        <v>173</v>
      </c>
      <c r="C21" s="117"/>
      <c r="D21" s="117">
        <v>173</v>
      </c>
      <c r="E21" s="117"/>
      <c r="F21" s="117">
        <v>186</v>
      </c>
      <c r="G21" s="117">
        <f>ROUND(F21/B21*100,1)</f>
        <v>107.5</v>
      </c>
      <c r="H21" s="117">
        <v>186</v>
      </c>
      <c r="I21" s="117">
        <f>ROUND(H21/D21*100,1)</f>
        <v>107.5</v>
      </c>
      <c r="J21" s="117">
        <v>186</v>
      </c>
      <c r="K21" s="117">
        <f>ROUND(J21/F21*100,1)</f>
        <v>100</v>
      </c>
      <c r="L21" s="117">
        <v>186</v>
      </c>
      <c r="M21" s="117">
        <f>ROUND(L21/J21*100,1)</f>
        <v>100</v>
      </c>
      <c r="N21" s="117">
        <v>186</v>
      </c>
      <c r="O21" s="117">
        <f>ROUND(N21/L21*100,1)</f>
        <v>100</v>
      </c>
      <c r="P21" s="117">
        <v>186</v>
      </c>
      <c r="Q21" s="117">
        <f>ROUND(P21/N21*100,1)</f>
        <v>100</v>
      </c>
    </row>
    <row r="22" spans="1:17" ht="15" customHeight="1">
      <c r="A22" s="120" t="s">
        <v>184</v>
      </c>
      <c r="B22" s="117">
        <v>788</v>
      </c>
      <c r="C22" s="117"/>
      <c r="D22" s="117">
        <v>788</v>
      </c>
      <c r="E22" s="117"/>
      <c r="F22" s="117">
        <v>908</v>
      </c>
      <c r="G22" s="117">
        <f>ROUND(F22/B22*100,1)</f>
        <v>115.2</v>
      </c>
      <c r="H22" s="117">
        <v>792</v>
      </c>
      <c r="I22" s="117">
        <f>ROUND(H22/D22*100,1)</f>
        <v>100.5</v>
      </c>
      <c r="J22" s="117">
        <v>792</v>
      </c>
      <c r="K22" s="117">
        <f>ROUND(J22/F22*100,1)</f>
        <v>87.2</v>
      </c>
      <c r="L22" s="117">
        <v>792</v>
      </c>
      <c r="M22" s="117">
        <f>ROUND(L22/J22*100,1)</f>
        <v>100</v>
      </c>
      <c r="N22" s="117">
        <v>792</v>
      </c>
      <c r="O22" s="117">
        <f>ROUND(N22/L22*100,1)</f>
        <v>100</v>
      </c>
      <c r="P22" s="117">
        <v>792</v>
      </c>
      <c r="Q22" s="117">
        <f>ROUND(P22/N22*100,1)</f>
        <v>100</v>
      </c>
    </row>
    <row r="23" spans="1:17" ht="12.75">
      <c r="A23" s="113" t="s">
        <v>190</v>
      </c>
      <c r="B23" s="114"/>
      <c r="C23" s="124"/>
      <c r="D23" s="114"/>
      <c r="E23" s="114"/>
      <c r="F23" s="114">
        <f>SUM(F24:F39)</f>
        <v>6303</v>
      </c>
      <c r="G23" s="114">
        <v>96</v>
      </c>
      <c r="H23" s="114"/>
      <c r="I23" s="114"/>
      <c r="J23" s="114">
        <f>SUM(J24:J39)</f>
        <v>5667</v>
      </c>
      <c r="K23" s="114">
        <v>90</v>
      </c>
      <c r="L23" s="114">
        <f>SUM(L24:L39)</f>
        <v>5607</v>
      </c>
      <c r="M23" s="114">
        <v>99</v>
      </c>
      <c r="N23" s="114">
        <f>SUM(N24:N39)</f>
        <v>5607</v>
      </c>
      <c r="O23" s="114">
        <v>100</v>
      </c>
      <c r="P23" s="114">
        <f>SUM(P24:P39)</f>
        <v>5607</v>
      </c>
      <c r="Q23" s="114">
        <v>100</v>
      </c>
    </row>
    <row r="24" spans="1:17" s="72" customFormat="1" ht="11.25">
      <c r="A24" s="22" t="s">
        <v>110</v>
      </c>
      <c r="B24" s="22">
        <v>2001</v>
      </c>
      <c r="C24" s="22"/>
      <c r="D24" s="22">
        <v>1993</v>
      </c>
      <c r="E24" s="126"/>
      <c r="F24" s="126">
        <v>2013</v>
      </c>
      <c r="G24" s="126">
        <f>ROUND(F24/B24*100,1)</f>
        <v>100.6</v>
      </c>
      <c r="H24" s="126">
        <v>1902</v>
      </c>
      <c r="I24" s="126">
        <f>ROUND(H24/D24*100,1)</f>
        <v>95.4</v>
      </c>
      <c r="J24" s="126">
        <v>1905</v>
      </c>
      <c r="K24" s="126">
        <f>ROUND(J24/F24*100,1)</f>
        <v>94.6</v>
      </c>
      <c r="L24" s="22">
        <v>1905</v>
      </c>
      <c r="M24" s="126">
        <f>ROUND(L24/J24*100,1)</f>
        <v>100</v>
      </c>
      <c r="N24" s="22">
        <v>1905</v>
      </c>
      <c r="O24" s="126">
        <f>ROUND(N24/L24*100,1)</f>
        <v>100</v>
      </c>
      <c r="P24" s="22">
        <v>1905</v>
      </c>
      <c r="Q24" s="126">
        <f>ROUND(P24/N24*100,1)</f>
        <v>100</v>
      </c>
    </row>
    <row r="25" spans="1:17" s="72" customFormat="1" ht="11.25">
      <c r="A25" s="22" t="s">
        <v>111</v>
      </c>
      <c r="B25" s="22">
        <v>1282</v>
      </c>
      <c r="C25" s="22"/>
      <c r="D25" s="22">
        <v>1224</v>
      </c>
      <c r="E25" s="126"/>
      <c r="F25" s="126">
        <v>1230</v>
      </c>
      <c r="G25" s="126">
        <f>ROUND(F25/B25*100,1)</f>
        <v>95.9</v>
      </c>
      <c r="H25" s="126">
        <v>1076</v>
      </c>
      <c r="I25" s="126">
        <f>ROUND(H25/D25*100,1)</f>
        <v>87.9</v>
      </c>
      <c r="J25" s="126">
        <v>974</v>
      </c>
      <c r="K25" s="126">
        <f>ROUND(J25/F25*100,1)</f>
        <v>79.2</v>
      </c>
      <c r="L25" s="22">
        <v>949</v>
      </c>
      <c r="M25" s="126">
        <f>ROUND(L25/J25*100,1)</f>
        <v>97.4</v>
      </c>
      <c r="N25" s="22">
        <v>949</v>
      </c>
      <c r="O25" s="126">
        <f>ROUND(N25/L25*100,1)</f>
        <v>100</v>
      </c>
      <c r="P25" s="22">
        <v>949</v>
      </c>
      <c r="Q25" s="126">
        <f>ROUND(P25/N25*100,1)</f>
        <v>100</v>
      </c>
    </row>
    <row r="26" spans="1:17" s="72" customFormat="1" ht="11.25">
      <c r="A26" s="22" t="s">
        <v>112</v>
      </c>
      <c r="B26" s="22">
        <v>82</v>
      </c>
      <c r="C26" s="22"/>
      <c r="D26" s="22">
        <v>79</v>
      </c>
      <c r="E26" s="126"/>
      <c r="F26" s="126">
        <v>57</v>
      </c>
      <c r="G26" s="126">
        <f>ROUND(F26/B26*100,1)</f>
        <v>69.5</v>
      </c>
      <c r="H26" s="126">
        <v>49</v>
      </c>
      <c r="I26" s="126">
        <f>ROUND(H26/D26*100,1)</f>
        <v>62</v>
      </c>
      <c r="J26" s="126">
        <v>49</v>
      </c>
      <c r="K26" s="126">
        <f>ROUND(J26/F26*100,1)</f>
        <v>86</v>
      </c>
      <c r="L26" s="22">
        <v>49</v>
      </c>
      <c r="M26" s="126">
        <f>ROUND(L26/J26*100,1)</f>
        <v>100</v>
      </c>
      <c r="N26" s="22">
        <v>49</v>
      </c>
      <c r="O26" s="126">
        <f>ROUND(N26/L26*100,1)</f>
        <v>100</v>
      </c>
      <c r="P26" s="22">
        <v>49</v>
      </c>
      <c r="Q26" s="126">
        <f>ROUND(P26/N26*100,1)</f>
        <v>100</v>
      </c>
    </row>
    <row r="27" spans="1:17" s="72" customFormat="1" ht="11.25">
      <c r="A27" s="22" t="s">
        <v>113</v>
      </c>
      <c r="B27" s="126">
        <v>343</v>
      </c>
      <c r="C27" s="126"/>
      <c r="D27" s="126">
        <v>334</v>
      </c>
      <c r="E27" s="126"/>
      <c r="F27" s="126">
        <v>321</v>
      </c>
      <c r="G27" s="126">
        <f>ROUND(F27/B27*100,1)</f>
        <v>93.6</v>
      </c>
      <c r="H27" s="126">
        <v>288</v>
      </c>
      <c r="I27" s="126">
        <f>ROUND(H27/D27*100,1)</f>
        <v>86.2</v>
      </c>
      <c r="J27" s="126">
        <v>286</v>
      </c>
      <c r="K27" s="126">
        <f>ROUND(J27/F27*100,1)</f>
        <v>89.1</v>
      </c>
      <c r="L27" s="126">
        <v>286</v>
      </c>
      <c r="M27" s="126">
        <f>ROUND(L27/J27*100,1)</f>
        <v>100</v>
      </c>
      <c r="N27" s="126">
        <v>286</v>
      </c>
      <c r="O27" s="126">
        <f>ROUND(N27/L27*100,1)</f>
        <v>100</v>
      </c>
      <c r="P27" s="126">
        <v>286</v>
      </c>
      <c r="Q27" s="126">
        <f>ROUND(P27/N27*100,1)</f>
        <v>100</v>
      </c>
    </row>
    <row r="28" spans="1:17" s="72" customFormat="1" ht="11.25">
      <c r="A28" s="22" t="s">
        <v>115</v>
      </c>
      <c r="B28" s="126">
        <v>88</v>
      </c>
      <c r="C28" s="126"/>
      <c r="D28" s="126">
        <v>81</v>
      </c>
      <c r="E28" s="126"/>
      <c r="F28" s="126">
        <v>84</v>
      </c>
      <c r="G28" s="126">
        <f>ROUND(F28/B28*100,1)</f>
        <v>95.5</v>
      </c>
      <c r="H28" s="126">
        <v>52</v>
      </c>
      <c r="I28" s="126">
        <f>ROUND(H28/D28*100,1)</f>
        <v>64.2</v>
      </c>
      <c r="J28" s="126">
        <v>52</v>
      </c>
      <c r="K28" s="126">
        <f>ROUND(J28/F28*100,1)</f>
        <v>61.9</v>
      </c>
      <c r="L28" s="126">
        <v>52</v>
      </c>
      <c r="M28" s="126">
        <f>ROUND(L28/J28*100,1)</f>
        <v>100</v>
      </c>
      <c r="N28" s="126">
        <v>52</v>
      </c>
      <c r="O28" s="126">
        <f>ROUND(N28/L28*100,1)</f>
        <v>100</v>
      </c>
      <c r="P28" s="126">
        <v>52</v>
      </c>
      <c r="Q28" s="126">
        <f>ROUND(P28/N28*100,1)</f>
        <v>100</v>
      </c>
    </row>
    <row r="29" spans="1:17" s="72" customFormat="1" ht="11.25">
      <c r="A29" s="22" t="s">
        <v>116</v>
      </c>
      <c r="B29" s="126">
        <v>401</v>
      </c>
      <c r="C29" s="126"/>
      <c r="D29" s="126">
        <v>326</v>
      </c>
      <c r="E29" s="126"/>
      <c r="F29" s="126">
        <v>312</v>
      </c>
      <c r="G29" s="126">
        <f>ROUND(F29/B29*100,1)</f>
        <v>77.8</v>
      </c>
      <c r="H29" s="126">
        <v>295</v>
      </c>
      <c r="I29" s="126">
        <f>ROUND(H29/D29*100,1)</f>
        <v>90.5</v>
      </c>
      <c r="J29" s="126">
        <v>295</v>
      </c>
      <c r="K29" s="126">
        <f>ROUND(J29/F29*100,1)</f>
        <v>94.6</v>
      </c>
      <c r="L29" s="126">
        <v>295</v>
      </c>
      <c r="M29" s="126">
        <f>ROUND(L29/J29*100,1)</f>
        <v>100</v>
      </c>
      <c r="N29" s="126">
        <v>295</v>
      </c>
      <c r="O29" s="126">
        <f>ROUND(N29/L29*100,1)</f>
        <v>100</v>
      </c>
      <c r="P29" s="126">
        <v>295</v>
      </c>
      <c r="Q29" s="126">
        <f>ROUND(P29/N29*100,1)</f>
        <v>100</v>
      </c>
    </row>
    <row r="30" spans="1:17" s="72" customFormat="1" ht="11.25">
      <c r="A30" s="22" t="s">
        <v>117</v>
      </c>
      <c r="B30" s="126">
        <v>117</v>
      </c>
      <c r="C30" s="126"/>
      <c r="D30" s="126">
        <v>102</v>
      </c>
      <c r="E30" s="126"/>
      <c r="F30" s="126">
        <v>138</v>
      </c>
      <c r="G30" s="126">
        <f>ROUND(F30/B30*100,1)</f>
        <v>117.9</v>
      </c>
      <c r="H30" s="126">
        <v>143</v>
      </c>
      <c r="I30" s="126">
        <f>ROUND(H30/D30*100,1)</f>
        <v>140.2</v>
      </c>
      <c r="J30" s="126">
        <v>138</v>
      </c>
      <c r="K30" s="126">
        <f>ROUND(J30/F30*100,1)</f>
        <v>100</v>
      </c>
      <c r="L30" s="126">
        <v>138</v>
      </c>
      <c r="M30" s="126">
        <f>ROUND(L30/J30*100,1)</f>
        <v>100</v>
      </c>
      <c r="N30" s="126">
        <v>138</v>
      </c>
      <c r="O30" s="126">
        <f>ROUND(N30/L30*100,1)</f>
        <v>100</v>
      </c>
      <c r="P30" s="126">
        <v>138</v>
      </c>
      <c r="Q30" s="126">
        <f>ROUND(P30/N30*100,1)</f>
        <v>100</v>
      </c>
    </row>
    <row r="31" spans="1:17" s="72" customFormat="1" ht="11.25">
      <c r="A31" s="22" t="s">
        <v>118</v>
      </c>
      <c r="B31" s="126">
        <v>159</v>
      </c>
      <c r="C31" s="126"/>
      <c r="D31" s="126">
        <v>141</v>
      </c>
      <c r="E31" s="126"/>
      <c r="F31" s="126">
        <v>141</v>
      </c>
      <c r="G31" s="126">
        <f>ROUND(F31/B31*100,1)</f>
        <v>88.7</v>
      </c>
      <c r="H31" s="126">
        <v>135</v>
      </c>
      <c r="I31" s="126">
        <f>ROUND(H31/D31*100,1)</f>
        <v>95.7</v>
      </c>
      <c r="J31" s="126">
        <v>133</v>
      </c>
      <c r="K31" s="126">
        <f>ROUND(J31/F31*100,1)</f>
        <v>94.3</v>
      </c>
      <c r="L31" s="126">
        <v>133</v>
      </c>
      <c r="M31" s="126">
        <f>ROUND(L31/J31*100,1)</f>
        <v>100</v>
      </c>
      <c r="N31" s="126">
        <v>133</v>
      </c>
      <c r="O31" s="126">
        <f>ROUND(N31/L31*100,1)</f>
        <v>100</v>
      </c>
      <c r="P31" s="126">
        <v>133</v>
      </c>
      <c r="Q31" s="126">
        <f>ROUND(P31/N31*100,1)</f>
        <v>100</v>
      </c>
    </row>
    <row r="32" spans="1:17" s="72" customFormat="1" ht="11.25">
      <c r="A32" s="22" t="s">
        <v>119</v>
      </c>
      <c r="B32" s="126">
        <v>173</v>
      </c>
      <c r="C32" s="126"/>
      <c r="D32" s="126">
        <v>154</v>
      </c>
      <c r="E32" s="126"/>
      <c r="F32" s="126">
        <v>149</v>
      </c>
      <c r="G32" s="126">
        <f>ROUND(F32/B32*100,1)</f>
        <v>86.1</v>
      </c>
      <c r="H32" s="126">
        <v>134</v>
      </c>
      <c r="I32" s="126">
        <f>ROUND(H32/D32*100,1)</f>
        <v>87</v>
      </c>
      <c r="J32" s="126">
        <v>104</v>
      </c>
      <c r="K32" s="126">
        <f>ROUND(J32/F32*100,1)</f>
        <v>69.8</v>
      </c>
      <c r="L32" s="126">
        <v>69</v>
      </c>
      <c r="M32" s="126">
        <f>ROUND(L32/J32*100,1)</f>
        <v>66.3</v>
      </c>
      <c r="N32" s="126">
        <v>69</v>
      </c>
      <c r="O32" s="126">
        <f>ROUND(N32/L32*100,1)</f>
        <v>100</v>
      </c>
      <c r="P32" s="126">
        <v>69</v>
      </c>
      <c r="Q32" s="126">
        <f>ROUND(P32/N32*100,1)</f>
        <v>100</v>
      </c>
    </row>
    <row r="33" spans="1:17" s="72" customFormat="1" ht="11.25">
      <c r="A33" s="22" t="s">
        <v>120</v>
      </c>
      <c r="B33" s="126">
        <v>437</v>
      </c>
      <c r="C33" s="126"/>
      <c r="D33" s="126">
        <v>419</v>
      </c>
      <c r="E33" s="126"/>
      <c r="F33" s="126">
        <v>433</v>
      </c>
      <c r="G33" s="126">
        <f>ROUND(F33/B33*100,1)</f>
        <v>99.1</v>
      </c>
      <c r="H33" s="126">
        <v>427</v>
      </c>
      <c r="I33" s="126">
        <f>ROUND(H33/D33*100,1)</f>
        <v>101.9</v>
      </c>
      <c r="J33" s="126">
        <v>425</v>
      </c>
      <c r="K33" s="126">
        <f>ROUND(J33/F33*100,1)</f>
        <v>98.2</v>
      </c>
      <c r="L33" s="126">
        <v>425</v>
      </c>
      <c r="M33" s="126">
        <f>ROUND(L33/J33*100,1)</f>
        <v>100</v>
      </c>
      <c r="N33" s="126">
        <v>425</v>
      </c>
      <c r="O33" s="126">
        <f>ROUND(N33/L33*100,1)</f>
        <v>100</v>
      </c>
      <c r="P33" s="126">
        <v>425</v>
      </c>
      <c r="Q33" s="126">
        <f>ROUND(P33/N33*100,1)</f>
        <v>100</v>
      </c>
    </row>
    <row r="34" spans="1:17" s="72" customFormat="1" ht="11.25">
      <c r="A34" s="22" t="s">
        <v>121</v>
      </c>
      <c r="B34" s="126">
        <v>138</v>
      </c>
      <c r="C34" s="126"/>
      <c r="D34" s="126">
        <v>134</v>
      </c>
      <c r="E34" s="126"/>
      <c r="F34" s="126">
        <v>137</v>
      </c>
      <c r="G34" s="126">
        <f>ROUND(F34/B34*100,1)</f>
        <v>99.3</v>
      </c>
      <c r="H34" s="126">
        <v>109</v>
      </c>
      <c r="I34" s="126">
        <f>ROUND(H34/D34*100,1)</f>
        <v>81.3</v>
      </c>
      <c r="J34" s="126">
        <v>109</v>
      </c>
      <c r="K34" s="126">
        <f>ROUND(J34/F34*100,1)</f>
        <v>79.6</v>
      </c>
      <c r="L34" s="126">
        <v>109</v>
      </c>
      <c r="M34" s="126">
        <f>ROUND(L34/J34*100,1)</f>
        <v>100</v>
      </c>
      <c r="N34" s="126">
        <v>109</v>
      </c>
      <c r="O34" s="126">
        <f>ROUND(N34/L34*100,1)</f>
        <v>100</v>
      </c>
      <c r="P34" s="126">
        <v>109</v>
      </c>
      <c r="Q34" s="126">
        <f>ROUND(P34/N34*100,1)</f>
        <v>100</v>
      </c>
    </row>
    <row r="35" spans="1:17" s="72" customFormat="1" ht="11.25">
      <c r="A35" s="126" t="s">
        <v>122</v>
      </c>
      <c r="B35" s="126">
        <v>148</v>
      </c>
      <c r="C35" s="126"/>
      <c r="D35" s="126">
        <v>142</v>
      </c>
      <c r="E35" s="126"/>
      <c r="F35" s="126">
        <v>132</v>
      </c>
      <c r="G35" s="126">
        <f>ROUND(F35/B35*100,1)</f>
        <v>89.2</v>
      </c>
      <c r="H35" s="126">
        <v>125</v>
      </c>
      <c r="I35" s="126">
        <f>ROUND(H35/D35*100,1)</f>
        <v>88</v>
      </c>
      <c r="J35" s="126">
        <v>125</v>
      </c>
      <c r="K35" s="126">
        <f>ROUND(J35/F35*100,1)</f>
        <v>94.7</v>
      </c>
      <c r="L35" s="126">
        <v>125</v>
      </c>
      <c r="M35" s="126">
        <f>ROUND(L35/J35*100,1)</f>
        <v>100</v>
      </c>
      <c r="N35" s="126">
        <v>125</v>
      </c>
      <c r="O35" s="126">
        <f>ROUND(N35/L35*100,1)</f>
        <v>100</v>
      </c>
      <c r="P35" s="126">
        <v>125</v>
      </c>
      <c r="Q35" s="126">
        <f>ROUND(P35/N35*100,1)</f>
        <v>100</v>
      </c>
    </row>
    <row r="36" spans="1:17" s="72" customFormat="1" ht="11.25">
      <c r="A36" s="22" t="s">
        <v>123</v>
      </c>
      <c r="B36" s="126">
        <v>390</v>
      </c>
      <c r="C36" s="126"/>
      <c r="D36" s="126">
        <v>366</v>
      </c>
      <c r="E36" s="126"/>
      <c r="F36" s="126">
        <v>381</v>
      </c>
      <c r="G36" s="126">
        <f>ROUND(F36/B36*100,1)</f>
        <v>97.7</v>
      </c>
      <c r="H36" s="126">
        <v>356</v>
      </c>
      <c r="I36" s="126">
        <f>ROUND(H36/D36*100,1)</f>
        <v>97.3</v>
      </c>
      <c r="J36" s="126">
        <v>355</v>
      </c>
      <c r="K36" s="126">
        <f>ROUND(J36/F36*100,1)</f>
        <v>93.2</v>
      </c>
      <c r="L36" s="126">
        <v>355</v>
      </c>
      <c r="M36" s="126">
        <f>ROUND(L36/J36*100,1)</f>
        <v>100</v>
      </c>
      <c r="N36" s="126">
        <v>355</v>
      </c>
      <c r="O36" s="126">
        <f>ROUND(N36/L36*100,1)</f>
        <v>100</v>
      </c>
      <c r="P36" s="126">
        <v>355</v>
      </c>
      <c r="Q36" s="126">
        <f>ROUND(P36/N36*100,1)</f>
        <v>100</v>
      </c>
    </row>
    <row r="37" spans="1:17" s="72" customFormat="1" ht="11.25">
      <c r="A37" s="22" t="s">
        <v>124</v>
      </c>
      <c r="B37" s="126">
        <v>335</v>
      </c>
      <c r="C37" s="126"/>
      <c r="D37" s="126">
        <v>340</v>
      </c>
      <c r="E37" s="126"/>
      <c r="F37" s="126">
        <v>363</v>
      </c>
      <c r="G37" s="126">
        <f>ROUND(F37/B37*100,1)</f>
        <v>108.4</v>
      </c>
      <c r="H37" s="126">
        <v>347</v>
      </c>
      <c r="I37" s="126">
        <f>ROUND(H37/D37*100,1)</f>
        <v>102.1</v>
      </c>
      <c r="J37" s="126">
        <v>345</v>
      </c>
      <c r="K37" s="126">
        <f>ROUND(J37/F37*100,1)</f>
        <v>95</v>
      </c>
      <c r="L37" s="126">
        <v>345</v>
      </c>
      <c r="M37" s="126">
        <f>ROUND(L37/J37*100,1)</f>
        <v>100</v>
      </c>
      <c r="N37" s="126">
        <v>345</v>
      </c>
      <c r="O37" s="126">
        <f>ROUND(N37/L37*100,1)</f>
        <v>100</v>
      </c>
      <c r="P37" s="126">
        <v>345</v>
      </c>
      <c r="Q37" s="126">
        <f>ROUND(P37/N37*100,1)</f>
        <v>100</v>
      </c>
    </row>
    <row r="38" spans="1:17" s="72" customFormat="1" ht="11.25">
      <c r="A38" s="22" t="s">
        <v>125</v>
      </c>
      <c r="B38" s="126">
        <v>255</v>
      </c>
      <c r="C38" s="126"/>
      <c r="D38" s="126">
        <v>229</v>
      </c>
      <c r="E38" s="126"/>
      <c r="F38" s="126">
        <v>219</v>
      </c>
      <c r="G38" s="126">
        <f>ROUND(F38/B38*100,1)</f>
        <v>85.9</v>
      </c>
      <c r="H38" s="126">
        <v>189</v>
      </c>
      <c r="I38" s="126">
        <f>ROUND(H38/D38*100,1)</f>
        <v>82.5</v>
      </c>
      <c r="J38" s="126">
        <v>189</v>
      </c>
      <c r="K38" s="126">
        <f>ROUND(J38/F38*100,1)</f>
        <v>86.3</v>
      </c>
      <c r="L38" s="126">
        <v>189</v>
      </c>
      <c r="M38" s="126">
        <f>ROUND(L38/J38*100,1)</f>
        <v>100</v>
      </c>
      <c r="N38" s="126">
        <v>189</v>
      </c>
      <c r="O38" s="126">
        <f>ROUND(N38/L38*100,1)</f>
        <v>100</v>
      </c>
      <c r="P38" s="126">
        <v>189</v>
      </c>
      <c r="Q38" s="126">
        <f>ROUND(P38/N38*100,1)</f>
        <v>100</v>
      </c>
    </row>
    <row r="39" spans="1:17" s="72" customFormat="1" ht="11.25">
      <c r="A39" s="22" t="s">
        <v>126</v>
      </c>
      <c r="B39" s="126">
        <v>218</v>
      </c>
      <c r="C39" s="126"/>
      <c r="D39" s="126">
        <v>172</v>
      </c>
      <c r="E39" s="126"/>
      <c r="F39" s="126">
        <v>193</v>
      </c>
      <c r="G39" s="126">
        <f>ROUND(F39/B39*100,1)</f>
        <v>88.5</v>
      </c>
      <c r="H39" s="126">
        <v>187</v>
      </c>
      <c r="I39" s="126">
        <f>ROUND(H39/D39*100,1)</f>
        <v>108.7</v>
      </c>
      <c r="J39" s="126">
        <v>183</v>
      </c>
      <c r="K39" s="126">
        <f>ROUND(J39/F39*100,1)</f>
        <v>94.8</v>
      </c>
      <c r="L39" s="126">
        <v>183</v>
      </c>
      <c r="M39" s="126">
        <f>ROUND(L39/J39*100,1)</f>
        <v>100</v>
      </c>
      <c r="N39" s="126">
        <v>183</v>
      </c>
      <c r="O39" s="126">
        <f>ROUND(N39/L39*100,1)</f>
        <v>100</v>
      </c>
      <c r="P39" s="126">
        <v>183</v>
      </c>
      <c r="Q39" s="126">
        <f>ROUND(P39/N39*100,1)</f>
        <v>100</v>
      </c>
    </row>
  </sheetData>
  <mergeCells count="10">
    <mergeCell ref="A2:Q2"/>
    <mergeCell ref="A3:Q3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22986111111111113" right="0.1701388888888889" top="0.475" bottom="0.35555555555555557" header="0.20972222222222223" footer="0.09027777777777778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2">
      <selection activeCell="A2" sqref="A2"/>
    </sheetView>
  </sheetViews>
  <sheetFormatPr defaultColWidth="12.00390625" defaultRowHeight="12.75"/>
  <cols>
    <col min="1" max="1" width="21.25390625" style="4" customWidth="1"/>
    <col min="2" max="5" width="0" style="4" hidden="1" customWidth="1"/>
    <col min="6" max="6" width="9.625" style="4" customWidth="1"/>
    <col min="7" max="7" width="7.375" style="4" customWidth="1"/>
    <col min="8" max="8" width="0" style="4" hidden="1" customWidth="1"/>
    <col min="9" max="9" width="9.25390625" style="4" customWidth="1"/>
    <col min="10" max="10" width="8.00390625" style="4" customWidth="1"/>
    <col min="11" max="11" width="7.25390625" style="4" customWidth="1"/>
    <col min="12" max="12" width="9.375" style="4" customWidth="1"/>
    <col min="13" max="13" width="7.375" style="4" customWidth="1"/>
    <col min="14" max="14" width="7.25390625" style="4" customWidth="1"/>
    <col min="15" max="15" width="10.00390625" style="4" customWidth="1"/>
    <col min="16" max="16" width="7.50390625" style="4" customWidth="1"/>
    <col min="17" max="17" width="7.25390625" style="4" customWidth="1"/>
    <col min="18" max="18" width="9.625" style="4" customWidth="1"/>
    <col min="19" max="19" width="7.75390625" style="4" customWidth="1"/>
    <col min="20" max="20" width="7.125" style="4" customWidth="1"/>
    <col min="21" max="16384" width="11.625" style="4" customWidth="1"/>
  </cols>
  <sheetData>
    <row r="1" spans="1:17" ht="12.75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44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N2" s="5"/>
      <c r="O2" s="5"/>
      <c r="P2" s="5"/>
      <c r="Q2" s="5"/>
    </row>
    <row r="3" spans="1:17" ht="7.5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12.75">
      <c r="A4"/>
      <c r="B4" s="133"/>
      <c r="C4" s="133"/>
      <c r="D4" s="133"/>
      <c r="E4" s="133"/>
      <c r="F4" s="134" t="s">
        <v>193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ht="7.5" customHeight="1"/>
    <row r="6" spans="1:20" s="72" customFormat="1" ht="18.75" customHeight="1">
      <c r="A6" s="135"/>
      <c r="B6" s="135"/>
      <c r="C6" s="136" t="s">
        <v>194</v>
      </c>
      <c r="D6" s="136"/>
      <c r="E6" s="137"/>
      <c r="F6" s="138" t="s">
        <v>195</v>
      </c>
      <c r="G6" s="138"/>
      <c r="H6" s="138"/>
      <c r="I6" s="138" t="s">
        <v>196</v>
      </c>
      <c r="J6" s="138"/>
      <c r="K6" s="138"/>
      <c r="L6" s="139" t="s">
        <v>197</v>
      </c>
      <c r="M6" s="139"/>
      <c r="N6" s="139"/>
      <c r="O6" s="139" t="s">
        <v>198</v>
      </c>
      <c r="P6" s="139"/>
      <c r="Q6" s="139"/>
      <c r="R6" s="139" t="s">
        <v>199</v>
      </c>
      <c r="S6" s="139"/>
      <c r="T6" s="139"/>
    </row>
    <row r="7" spans="1:20" s="72" customFormat="1" ht="58.5" customHeight="1">
      <c r="A7" s="140"/>
      <c r="B7" s="141" t="s">
        <v>200</v>
      </c>
      <c r="C7" s="141" t="s">
        <v>201</v>
      </c>
      <c r="D7" s="110" t="s">
        <v>202</v>
      </c>
      <c r="E7" s="141" t="s">
        <v>203</v>
      </c>
      <c r="F7" s="142" t="s">
        <v>201</v>
      </c>
      <c r="G7" s="142" t="s">
        <v>202</v>
      </c>
      <c r="H7" s="142" t="s">
        <v>203</v>
      </c>
      <c r="I7" s="142" t="s">
        <v>201</v>
      </c>
      <c r="J7" s="142" t="s">
        <v>202</v>
      </c>
      <c r="K7" s="142" t="s">
        <v>203</v>
      </c>
      <c r="L7" s="142" t="s">
        <v>201</v>
      </c>
      <c r="M7" s="142" t="s">
        <v>202</v>
      </c>
      <c r="N7" s="142" t="s">
        <v>203</v>
      </c>
      <c r="O7" s="142" t="s">
        <v>201</v>
      </c>
      <c r="P7" s="142" t="s">
        <v>202</v>
      </c>
      <c r="Q7" s="142" t="s">
        <v>203</v>
      </c>
      <c r="R7" s="142" t="s">
        <v>201</v>
      </c>
      <c r="S7" s="142" t="s">
        <v>202</v>
      </c>
      <c r="T7" s="142" t="s">
        <v>203</v>
      </c>
    </row>
    <row r="8" spans="1:20" s="72" customFormat="1" ht="21.75" customHeight="1">
      <c r="A8" s="143" t="s">
        <v>204</v>
      </c>
      <c r="B8" s="143">
        <v>346440</v>
      </c>
      <c r="C8" s="143">
        <f>C9+C11+C13+C15+C17+C19+C21+C23+C25+C27+C29+C31+C34+C36</f>
        <v>417297</v>
      </c>
      <c r="D8" s="144">
        <v>114</v>
      </c>
      <c r="E8" s="145">
        <v>105.2</v>
      </c>
      <c r="F8" s="143">
        <f>F9+F11+F13+F15+F17+F19+F21+F23+F25+F27+F29+F31+F34+F36</f>
        <v>621913</v>
      </c>
      <c r="G8" s="146">
        <v>131</v>
      </c>
      <c r="H8" s="147">
        <v>108.2</v>
      </c>
      <c r="I8" s="143">
        <f>I9+I11+I13+I15+I17+I19+I21+I23+I25+I27+I29+I31+I34+I36</f>
        <v>879411</v>
      </c>
      <c r="J8" s="146">
        <f>SUM(I8/K8/F8*10000)</f>
        <v>124.80510462785291</v>
      </c>
      <c r="K8" s="147">
        <v>113.3</v>
      </c>
      <c r="L8" s="143">
        <f>L9+L11+L13+L15+L17+L19+L21+L23+L25+L27+L29+L31+L34+L36</f>
        <v>1022137.8</v>
      </c>
      <c r="M8" s="146">
        <f>SUM(L8/N8/I8*10000)</f>
        <v>109.23855024188566</v>
      </c>
      <c r="N8" s="147">
        <v>106.4</v>
      </c>
      <c r="O8" s="143">
        <f>O9+O11+O13+O15+O17+O19+O21+O23+O25+O27+O29+O31+O34+O36</f>
        <v>1184567.6</v>
      </c>
      <c r="P8" s="146">
        <f>SUM(O8/Q8/L8*10000)</f>
        <v>109.53798123219697</v>
      </c>
      <c r="Q8" s="147">
        <v>105.8</v>
      </c>
      <c r="R8" s="148">
        <v>1334201</v>
      </c>
      <c r="S8" s="146">
        <f>SUM(R8/T8/O8*10000)</f>
        <v>107.47318745269654</v>
      </c>
      <c r="T8" s="147">
        <v>104.8</v>
      </c>
    </row>
    <row r="9" spans="1:20" s="72" customFormat="1" ht="20.25" customHeight="1">
      <c r="A9" s="149" t="s">
        <v>205</v>
      </c>
      <c r="B9" s="150">
        <v>43339</v>
      </c>
      <c r="C9" s="150">
        <f>SUM(C10)</f>
        <v>71954</v>
      </c>
      <c r="D9" s="144">
        <v>158</v>
      </c>
      <c r="E9" s="145">
        <v>105.2</v>
      </c>
      <c r="F9" s="151">
        <f>SUM(F10)</f>
        <v>108962</v>
      </c>
      <c r="G9" s="146">
        <v>80</v>
      </c>
      <c r="H9" s="147">
        <v>105.4</v>
      </c>
      <c r="I9" s="151">
        <f>SUM(I10)</f>
        <v>127576</v>
      </c>
      <c r="J9" s="146">
        <f>SUM(I9/K9/F9*10000)</f>
        <v>103.43022947734947</v>
      </c>
      <c r="K9" s="147">
        <f>SUM(K10)</f>
        <v>113.2</v>
      </c>
      <c r="L9" s="151">
        <f>SUM(L10)</f>
        <v>135884</v>
      </c>
      <c r="M9" s="146">
        <f>SUM(L9/N9/I9*10000)</f>
        <v>103.51039519087249</v>
      </c>
      <c r="N9" s="147">
        <f>SUM(N10)</f>
        <v>102.9</v>
      </c>
      <c r="O9" s="151">
        <f>SUM(O10)</f>
        <v>144404</v>
      </c>
      <c r="P9" s="146">
        <f>SUM(O9/Q9/L9*10000)</f>
        <v>103.27507664672196</v>
      </c>
      <c r="Q9" s="147">
        <f>SUM(Q10)</f>
        <v>102.9</v>
      </c>
      <c r="R9" s="151">
        <v>153287</v>
      </c>
      <c r="S9" s="146">
        <f>SUM(R9/T9/O9*10000)</f>
        <v>103.6635660629207</v>
      </c>
      <c r="T9" s="147">
        <v>102.4</v>
      </c>
    </row>
    <row r="10" spans="1:20" s="72" customFormat="1" ht="12.75" customHeight="1" hidden="1">
      <c r="A10" s="29" t="s">
        <v>206</v>
      </c>
      <c r="B10" s="29">
        <v>43339</v>
      </c>
      <c r="C10" s="29">
        <v>71954</v>
      </c>
      <c r="D10" s="152">
        <v>158</v>
      </c>
      <c r="E10" s="153">
        <v>105.2</v>
      </c>
      <c r="F10" s="154">
        <v>108962</v>
      </c>
      <c r="G10" s="155"/>
      <c r="H10" s="156">
        <v>105.4</v>
      </c>
      <c r="I10" s="29">
        <v>127576</v>
      </c>
      <c r="J10" s="155">
        <f>SUM(I10/K10/F10*10000)</f>
        <v>103.43022947734947</v>
      </c>
      <c r="K10" s="156">
        <v>113.2</v>
      </c>
      <c r="L10" s="29">
        <v>135884</v>
      </c>
      <c r="M10" s="155">
        <f>SUM(L10/N10/I10*10000)</f>
        <v>103.51039519087249</v>
      </c>
      <c r="N10" s="156">
        <v>102.9</v>
      </c>
      <c r="O10" s="29">
        <v>144404</v>
      </c>
      <c r="P10" s="155">
        <f>SUM(O10/Q10/L10*10000)</f>
        <v>103.27507664672196</v>
      </c>
      <c r="Q10" s="156">
        <v>102.9</v>
      </c>
      <c r="R10" s="157">
        <v>144404</v>
      </c>
      <c r="S10" s="155">
        <f>SUM(R10/T10/O10*10000)</f>
        <v>97.18172983479104</v>
      </c>
      <c r="T10" s="156">
        <v>102.9</v>
      </c>
    </row>
    <row r="11" spans="1:20" s="72" customFormat="1" ht="20.25" customHeight="1">
      <c r="A11" s="150" t="s">
        <v>207</v>
      </c>
      <c r="B11" s="150">
        <v>9855</v>
      </c>
      <c r="C11" s="150">
        <f>SUM(C12)</f>
        <v>9665</v>
      </c>
      <c r="D11" s="144">
        <v>93</v>
      </c>
      <c r="E11" s="145">
        <v>105.2</v>
      </c>
      <c r="F11" s="157" t="s">
        <v>208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s="72" customFormat="1" ht="12.75" hidden="1">
      <c r="A12" s="29" t="s">
        <v>209</v>
      </c>
      <c r="B12" s="29">
        <v>9855</v>
      </c>
      <c r="C12" s="29">
        <v>9665</v>
      </c>
      <c r="D12" s="152">
        <v>93</v>
      </c>
      <c r="E12" s="153">
        <v>105.2</v>
      </c>
      <c r="F12" s="154">
        <v>8308</v>
      </c>
      <c r="G12" s="155">
        <f>SUM(F12/H12/C12*10000)</f>
        <v>80.03691640149862</v>
      </c>
      <c r="H12" s="156">
        <v>107.4</v>
      </c>
      <c r="I12" s="29">
        <v>8705</v>
      </c>
      <c r="J12" s="155">
        <f>SUM(I12/K12/F12*10000)</f>
        <v>99.97951023018373</v>
      </c>
      <c r="K12" s="156">
        <v>104.8</v>
      </c>
      <c r="L12" s="29">
        <v>8975</v>
      </c>
      <c r="M12" s="155">
        <f>SUM(L12/N12/I12*10000)</f>
        <v>100.0016156249878</v>
      </c>
      <c r="N12" s="156">
        <v>103.1</v>
      </c>
      <c r="O12" s="29">
        <v>9576</v>
      </c>
      <c r="P12" s="155">
        <f>SUM(O12/Q12/L12*10000)</f>
        <v>102.00418626203017</v>
      </c>
      <c r="Q12" s="156">
        <v>104.6</v>
      </c>
      <c r="R12" s="157">
        <v>9576</v>
      </c>
      <c r="S12" s="155">
        <f>SUM(R12/T12/O12*10000)</f>
        <v>95.60229445506693</v>
      </c>
      <c r="T12" s="156">
        <v>104.6</v>
      </c>
    </row>
    <row r="13" spans="1:20" s="72" customFormat="1" ht="20.25" customHeight="1">
      <c r="A13" s="158" t="s">
        <v>210</v>
      </c>
      <c r="B13" s="150">
        <v>10839</v>
      </c>
      <c r="C13" s="150">
        <f>SUM(C14)</f>
        <v>8078</v>
      </c>
      <c r="D13" s="144">
        <v>89</v>
      </c>
      <c r="E13" s="145">
        <v>105.2</v>
      </c>
      <c r="F13" s="150">
        <f>SUM(F14)</f>
        <v>15532</v>
      </c>
      <c r="G13" s="146">
        <v>142</v>
      </c>
      <c r="H13" s="147">
        <v>108.8</v>
      </c>
      <c r="I13" s="150">
        <f>SUM(I14)</f>
        <v>19979</v>
      </c>
      <c r="J13" s="146">
        <v>117.5</v>
      </c>
      <c r="K13" s="147">
        <v>109.5</v>
      </c>
      <c r="L13" s="150">
        <f>SUM(L14)</f>
        <v>22915.2</v>
      </c>
      <c r="M13" s="146">
        <v>107.9</v>
      </c>
      <c r="N13" s="147">
        <v>106.3</v>
      </c>
      <c r="O13" s="150">
        <f>SUM(O14)</f>
        <v>35191</v>
      </c>
      <c r="P13" s="146">
        <f>SUM(O13/Q13/L13*10000)</f>
        <v>139.73662947069855</v>
      </c>
      <c r="Q13" s="147">
        <v>109.9</v>
      </c>
      <c r="R13" s="151">
        <f>SUM(R14)</f>
        <v>40869.6</v>
      </c>
      <c r="S13" s="146">
        <f>SUM(R13/T13/O13*10000)</f>
        <v>112.100880479159</v>
      </c>
      <c r="T13" s="147">
        <v>103.6</v>
      </c>
    </row>
    <row r="14" spans="1:20" s="72" customFormat="1" ht="12.75" customHeight="1" hidden="1">
      <c r="A14" s="159" t="s">
        <v>211</v>
      </c>
      <c r="B14" s="29">
        <v>10839</v>
      </c>
      <c r="C14" s="29">
        <v>8078</v>
      </c>
      <c r="D14" s="152">
        <v>89</v>
      </c>
      <c r="E14" s="153">
        <v>105.2</v>
      </c>
      <c r="F14" s="154">
        <v>15532</v>
      </c>
      <c r="G14" s="155">
        <v>142</v>
      </c>
      <c r="H14" s="156">
        <v>108.8</v>
      </c>
      <c r="I14" s="29">
        <v>19979</v>
      </c>
      <c r="J14" s="155">
        <f>SUM(I14/K14/F14*10000)</f>
        <v>117.47142737868029</v>
      </c>
      <c r="K14" s="156">
        <v>109.5</v>
      </c>
      <c r="L14" s="29">
        <v>22915.2</v>
      </c>
      <c r="M14" s="155">
        <f>SUM(L14/N14/I14*10000)</f>
        <v>107.89880644667495</v>
      </c>
      <c r="N14" s="156">
        <v>106.3</v>
      </c>
      <c r="O14" s="29">
        <v>35191</v>
      </c>
      <c r="P14" s="155">
        <f>SUM(O14/Q14/L14*10000)</f>
        <v>139.73662947069855</v>
      </c>
      <c r="Q14" s="156">
        <v>109.9</v>
      </c>
      <c r="R14" s="29">
        <v>40869.6</v>
      </c>
      <c r="S14" s="155">
        <f>SUM(R14/T14/O14*10000)</f>
        <v>112.100880479159</v>
      </c>
      <c r="T14" s="156">
        <v>103.6</v>
      </c>
    </row>
    <row r="15" spans="1:20" s="72" customFormat="1" ht="20.25" customHeight="1">
      <c r="A15" s="158" t="s">
        <v>212</v>
      </c>
      <c r="B15" s="150">
        <v>29199</v>
      </c>
      <c r="C15" s="150">
        <f>SUM(C16)</f>
        <v>55419</v>
      </c>
      <c r="D15" s="144">
        <v>118</v>
      </c>
      <c r="E15" s="145">
        <v>105.2</v>
      </c>
      <c r="F15" s="150">
        <f>SUM(F16)</f>
        <v>50080</v>
      </c>
      <c r="G15" s="146">
        <v>80.4</v>
      </c>
      <c r="H15" s="147">
        <v>109.2</v>
      </c>
      <c r="I15" s="150">
        <v>62865</v>
      </c>
      <c r="J15" s="146">
        <f>SUM(I15/K15/F15*10000)</f>
        <v>110.20996782671868</v>
      </c>
      <c r="K15" s="147">
        <v>113.9</v>
      </c>
      <c r="L15" s="150">
        <v>69170</v>
      </c>
      <c r="M15" s="146">
        <f>SUM(L15/N15/I15*10000)</f>
        <v>102.92743511661774</v>
      </c>
      <c r="N15" s="147">
        <v>106.9</v>
      </c>
      <c r="O15" s="150">
        <v>76345</v>
      </c>
      <c r="P15" s="146">
        <f>SUM(O15/Q15/L15*10000)</f>
        <v>104.12546610620267</v>
      </c>
      <c r="Q15" s="147">
        <v>106</v>
      </c>
      <c r="R15" s="150">
        <v>82751</v>
      </c>
      <c r="S15" s="146">
        <v>103.7</v>
      </c>
      <c r="T15" s="147">
        <v>104.6</v>
      </c>
    </row>
    <row r="16" spans="1:20" s="72" customFormat="1" ht="12.75" customHeight="1" hidden="1">
      <c r="A16" s="160" t="s">
        <v>213</v>
      </c>
      <c r="B16" s="29">
        <v>29199</v>
      </c>
      <c r="C16" s="29">
        <v>55419</v>
      </c>
      <c r="D16" s="152">
        <v>118</v>
      </c>
      <c r="E16" s="153">
        <v>105.2</v>
      </c>
      <c r="F16" s="154">
        <v>50080</v>
      </c>
      <c r="G16" s="155">
        <f>SUM(F16/H16/C16*10000)</f>
        <v>82.75285707213385</v>
      </c>
      <c r="H16" s="156">
        <v>109.2</v>
      </c>
      <c r="I16" s="29">
        <v>64998</v>
      </c>
      <c r="J16" s="155">
        <f>SUM(I16/K16/F16*10000)</f>
        <v>124.43752507971905</v>
      </c>
      <c r="K16" s="156">
        <v>104.3</v>
      </c>
      <c r="L16" s="29">
        <v>68449</v>
      </c>
      <c r="M16" s="155">
        <f>SUM(L16/N16/I16*10000)</f>
        <v>100.96777961189277</v>
      </c>
      <c r="N16" s="156">
        <v>104.3</v>
      </c>
      <c r="O16" s="29">
        <v>73449</v>
      </c>
      <c r="P16" s="155">
        <f>SUM(O16/Q16/L16*10000)</f>
        <v>102.0006735885678</v>
      </c>
      <c r="Q16" s="156">
        <v>105.2</v>
      </c>
      <c r="R16" s="29">
        <v>73449</v>
      </c>
      <c r="S16" s="155">
        <f>SUM(R16/T16/O16*10000)</f>
        <v>95.05703422053232</v>
      </c>
      <c r="T16" s="156">
        <v>105.2</v>
      </c>
    </row>
    <row r="17" spans="1:20" s="72" customFormat="1" ht="20.25" customHeight="1">
      <c r="A17" s="161" t="s">
        <v>214</v>
      </c>
      <c r="B17" s="150">
        <v>44045</v>
      </c>
      <c r="C17" s="150">
        <f>SUM(C18)</f>
        <v>46900</v>
      </c>
      <c r="D17" s="144">
        <v>101</v>
      </c>
      <c r="E17" s="145">
        <v>105.2</v>
      </c>
      <c r="F17" s="150">
        <v>61215</v>
      </c>
      <c r="G17" s="146">
        <v>101</v>
      </c>
      <c r="H17" s="147">
        <v>108.7</v>
      </c>
      <c r="I17" s="150">
        <v>84405</v>
      </c>
      <c r="J17" s="146">
        <f>SUM(I17/K17/F17*10000)</f>
        <v>119.27584069648444</v>
      </c>
      <c r="K17" s="147">
        <v>115.6</v>
      </c>
      <c r="L17" s="150">
        <v>90520</v>
      </c>
      <c r="M17" s="146">
        <f>SUM(L17/N17/I17*10000)</f>
        <v>102.92210313563352</v>
      </c>
      <c r="N17" s="147">
        <v>104.2</v>
      </c>
      <c r="O17" s="150">
        <v>97440</v>
      </c>
      <c r="P17" s="146">
        <f>SUM(O17/Q17/L17*10000)</f>
        <v>102.61651038992167</v>
      </c>
      <c r="Q17" s="147">
        <v>104.9</v>
      </c>
      <c r="R17" s="150">
        <v>105385</v>
      </c>
      <c r="S17" s="146">
        <f>SUM(R17/T17/O17*10000)</f>
        <v>104.0940670184638</v>
      </c>
      <c r="T17" s="147">
        <v>103.9</v>
      </c>
    </row>
    <row r="18" spans="1:20" s="72" customFormat="1" ht="12.75" customHeight="1" hidden="1">
      <c r="A18" s="160" t="s">
        <v>215</v>
      </c>
      <c r="B18" s="29">
        <v>44045</v>
      </c>
      <c r="C18" s="29">
        <v>46900</v>
      </c>
      <c r="D18" s="152">
        <v>101</v>
      </c>
      <c r="E18" s="153">
        <v>105.2</v>
      </c>
      <c r="F18" s="154">
        <v>50984</v>
      </c>
      <c r="G18" s="155">
        <f>SUM(F18/H18/C18*10000)</f>
        <v>100.00725770542739</v>
      </c>
      <c r="H18" s="156">
        <v>108.7</v>
      </c>
      <c r="I18" s="29">
        <v>53219</v>
      </c>
      <c r="J18" s="155">
        <f>SUM(I18/K18/F18*10000)</f>
        <v>99.98441401193853</v>
      </c>
      <c r="K18" s="156">
        <v>104.4</v>
      </c>
      <c r="L18" s="29">
        <v>55654</v>
      </c>
      <c r="M18" s="155">
        <f>SUM(L18/N18/I18*10000)</f>
        <v>100.16803983309333</v>
      </c>
      <c r="N18" s="156">
        <v>104.4</v>
      </c>
      <c r="O18" s="29">
        <v>59133</v>
      </c>
      <c r="P18" s="155">
        <f>SUM(O18/Q18/L18*10000)</f>
        <v>100.99916635934052</v>
      </c>
      <c r="Q18" s="156">
        <v>105.2</v>
      </c>
      <c r="R18" s="29">
        <v>59133</v>
      </c>
      <c r="S18" s="155">
        <f>SUM(R18/T18/O18*10000)</f>
        <v>95.05703422053232</v>
      </c>
      <c r="T18" s="156">
        <v>105.2</v>
      </c>
    </row>
    <row r="19" spans="1:20" s="72" customFormat="1" ht="20.25" customHeight="1">
      <c r="A19" s="161" t="s">
        <v>216</v>
      </c>
      <c r="B19" s="150">
        <v>2715</v>
      </c>
      <c r="C19" s="150">
        <f>SUM(C20)</f>
        <v>4106</v>
      </c>
      <c r="D19" s="144">
        <v>85</v>
      </c>
      <c r="E19" s="145">
        <v>105.2</v>
      </c>
      <c r="F19" s="29" t="s">
        <v>217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72" customFormat="1" ht="12.75" hidden="1">
      <c r="A20" s="29" t="s">
        <v>218</v>
      </c>
      <c r="B20" s="29">
        <v>2715</v>
      </c>
      <c r="C20" s="29">
        <v>4106</v>
      </c>
      <c r="D20" s="152">
        <v>85</v>
      </c>
      <c r="E20" s="153">
        <v>105.2</v>
      </c>
      <c r="F20" s="154">
        <v>4445</v>
      </c>
      <c r="G20" s="155">
        <f>SUM(F20/H20/C20*10000)</f>
        <v>99.95956641160673</v>
      </c>
      <c r="H20" s="156">
        <v>108.3</v>
      </c>
      <c r="I20" s="29">
        <v>4675</v>
      </c>
      <c r="J20" s="155">
        <f>SUM(I20/K20/F20*10000)</f>
        <v>99.97562091810767</v>
      </c>
      <c r="K20" s="156">
        <v>105.2</v>
      </c>
      <c r="L20" s="29">
        <v>4876</v>
      </c>
      <c r="M20" s="155">
        <f>SUM(L20/N20/I20*10000)</f>
        <v>99.99948728728832</v>
      </c>
      <c r="N20" s="156">
        <v>104.3</v>
      </c>
      <c r="O20" s="29">
        <v>5115</v>
      </c>
      <c r="P20" s="155">
        <f>SUM(O20/Q20/L20*10000)</f>
        <v>100.00148584807907</v>
      </c>
      <c r="Q20" s="156">
        <v>104.9</v>
      </c>
      <c r="R20" s="29">
        <v>5115</v>
      </c>
      <c r="S20" s="155">
        <f>SUM(R20/T20/O20*10000)</f>
        <v>95.32888465204958</v>
      </c>
      <c r="T20" s="156">
        <v>104.9</v>
      </c>
    </row>
    <row r="21" spans="1:20" s="72" customFormat="1" ht="20.25" customHeight="1">
      <c r="A21" s="150" t="s">
        <v>219</v>
      </c>
      <c r="B21" s="150">
        <v>8430</v>
      </c>
      <c r="C21" s="150">
        <f>SUM(C22)</f>
        <v>10500</v>
      </c>
      <c r="D21" s="144">
        <v>103</v>
      </c>
      <c r="E21" s="145">
        <v>105.2</v>
      </c>
      <c r="F21" s="150">
        <v>8531</v>
      </c>
      <c r="G21" s="146">
        <v>79</v>
      </c>
      <c r="H21" s="147">
        <v>108.9</v>
      </c>
      <c r="I21" s="150">
        <v>11191</v>
      </c>
      <c r="J21" s="146">
        <f>SUM(I21/K21/F21*10000)</f>
        <v>112.89191126580774</v>
      </c>
      <c r="K21" s="147">
        <v>116.2</v>
      </c>
      <c r="L21" s="150">
        <v>13148.2</v>
      </c>
      <c r="M21" s="146">
        <f>SUM(L21/N21/I21*10000)</f>
        <v>108.78616083691591</v>
      </c>
      <c r="N21" s="147">
        <v>108</v>
      </c>
      <c r="O21" s="150">
        <v>15226.6</v>
      </c>
      <c r="P21" s="146">
        <f>SUM(O21/Q21/L21*10000)</f>
        <v>107.82820014561403</v>
      </c>
      <c r="Q21" s="147">
        <v>107.4</v>
      </c>
      <c r="R21" s="150">
        <v>18195</v>
      </c>
      <c r="S21" s="146">
        <f>SUM(R21/T21/O21*10000)</f>
        <v>111.99140713537726</v>
      </c>
      <c r="T21" s="147">
        <v>106.7</v>
      </c>
    </row>
    <row r="22" spans="1:20" s="72" customFormat="1" ht="12.75" customHeight="1" hidden="1">
      <c r="A22" s="160" t="s">
        <v>220</v>
      </c>
      <c r="B22" s="29">
        <v>8430</v>
      </c>
      <c r="C22" s="29">
        <v>10500</v>
      </c>
      <c r="D22" s="152">
        <v>103</v>
      </c>
      <c r="E22" s="153">
        <v>105.2</v>
      </c>
      <c r="F22" s="154">
        <v>11433</v>
      </c>
      <c r="G22" s="155">
        <f>SUM(F22/H22/C22*10000)</f>
        <v>99.98688180506362</v>
      </c>
      <c r="H22" s="156">
        <v>108.9</v>
      </c>
      <c r="I22" s="29">
        <v>11998</v>
      </c>
      <c r="J22" s="155">
        <f>SUM(I22/K22/F22*10000)</f>
        <v>100.03988087599849</v>
      </c>
      <c r="K22" s="156">
        <v>104.9</v>
      </c>
      <c r="L22" s="29">
        <v>12675</v>
      </c>
      <c r="M22" s="155">
        <f>SUM(L22/N22/I22*10000)</f>
        <v>100.99675631088292</v>
      </c>
      <c r="N22" s="156">
        <v>104.6</v>
      </c>
      <c r="O22" s="29">
        <v>13403</v>
      </c>
      <c r="P22" s="155">
        <f>SUM(O22/Q22/L22*10000)</f>
        <v>100.99674283055371</v>
      </c>
      <c r="Q22" s="156">
        <v>104.7</v>
      </c>
      <c r="R22" s="29">
        <v>13403</v>
      </c>
      <c r="S22" s="155">
        <f>SUM(R22/T22/O22*10000)</f>
        <v>95.51098376313277</v>
      </c>
      <c r="T22" s="156">
        <v>104.7</v>
      </c>
    </row>
    <row r="23" spans="1:20" s="72" customFormat="1" ht="20.25" customHeight="1">
      <c r="A23" s="161" t="s">
        <v>221</v>
      </c>
      <c r="B23" s="150">
        <v>32181</v>
      </c>
      <c r="C23" s="150">
        <f>SUM(C24)</f>
        <v>30068</v>
      </c>
      <c r="D23" s="144">
        <v>89</v>
      </c>
      <c r="E23" s="145">
        <v>105.2</v>
      </c>
      <c r="F23" s="150">
        <v>53677</v>
      </c>
      <c r="G23" s="146">
        <v>160</v>
      </c>
      <c r="H23" s="147">
        <v>108.6</v>
      </c>
      <c r="I23" s="150">
        <v>69209</v>
      </c>
      <c r="J23" s="146">
        <f>SUM(I23/K23/F23*10000)</f>
        <v>113.20109163347773</v>
      </c>
      <c r="K23" s="147">
        <v>113.9</v>
      </c>
      <c r="L23" s="150">
        <v>76830</v>
      </c>
      <c r="M23" s="146">
        <f>SUM(L23/N23/I23*10000)</f>
        <v>104.72789965968545</v>
      </c>
      <c r="N23" s="147">
        <v>106</v>
      </c>
      <c r="O23" s="150">
        <v>84029</v>
      </c>
      <c r="P23" s="146">
        <f>SUM(O23/Q23/L23*10000)</f>
        <v>104.16194071016405</v>
      </c>
      <c r="Q23" s="147">
        <v>105</v>
      </c>
      <c r="R23" s="150">
        <v>92584</v>
      </c>
      <c r="S23" s="146">
        <f>SUM(R23/T23/O23*10000)</f>
        <v>105.63855123431512</v>
      </c>
      <c r="T23" s="147">
        <v>104.3</v>
      </c>
    </row>
    <row r="24" spans="1:20" s="72" customFormat="1" ht="12.75" customHeight="1" hidden="1">
      <c r="A24" s="160" t="s">
        <v>222</v>
      </c>
      <c r="B24" s="29">
        <v>32181</v>
      </c>
      <c r="C24" s="29">
        <v>30068</v>
      </c>
      <c r="D24" s="152">
        <v>89</v>
      </c>
      <c r="E24" s="153">
        <v>105.2</v>
      </c>
      <c r="F24" s="154">
        <v>32651</v>
      </c>
      <c r="G24" s="155">
        <f>SUM(F24/H24/C24*10000)</f>
        <v>99.99127821015152</v>
      </c>
      <c r="H24" s="156">
        <v>108.6</v>
      </c>
      <c r="I24" s="29">
        <v>34679</v>
      </c>
      <c r="J24" s="155">
        <f>SUM(I24/K24/F24*10000)</f>
        <v>100.96116167142937</v>
      </c>
      <c r="K24" s="156">
        <v>105.2</v>
      </c>
      <c r="L24" s="29">
        <v>36432</v>
      </c>
      <c r="M24" s="155">
        <f>SUM(L24/N24/I24*10000)</f>
        <v>99.95711929574347</v>
      </c>
      <c r="N24" s="156">
        <v>105.1</v>
      </c>
      <c r="O24" s="29">
        <v>38673</v>
      </c>
      <c r="P24" s="155">
        <f>SUM(O24/Q24/L24*10000)</f>
        <v>101.00017675618552</v>
      </c>
      <c r="Q24" s="156">
        <v>105.1</v>
      </c>
      <c r="R24" s="29">
        <v>38673</v>
      </c>
      <c r="S24" s="155">
        <f>SUM(R24/T24/O24*10000)</f>
        <v>95.14747859181732</v>
      </c>
      <c r="T24" s="156">
        <v>105.1</v>
      </c>
    </row>
    <row r="25" spans="1:20" s="72" customFormat="1" ht="20.25" customHeight="1">
      <c r="A25" s="162" t="s">
        <v>223</v>
      </c>
      <c r="B25" s="150">
        <v>17723</v>
      </c>
      <c r="C25" s="150">
        <f>SUM(C26)</f>
        <v>19574</v>
      </c>
      <c r="D25" s="144">
        <v>105</v>
      </c>
      <c r="E25" s="145">
        <v>105.2</v>
      </c>
      <c r="F25" s="150">
        <v>31089</v>
      </c>
      <c r="G25" s="146">
        <v>131.6</v>
      </c>
      <c r="H25" s="147">
        <v>107.2</v>
      </c>
      <c r="I25" s="150">
        <v>42944</v>
      </c>
      <c r="J25" s="146">
        <f>SUM(I25/K25/F25*10000)</f>
        <v>115.68882615226948</v>
      </c>
      <c r="K25" s="147">
        <v>119.4</v>
      </c>
      <c r="L25" s="150">
        <v>79092</v>
      </c>
      <c r="M25" s="146">
        <f>SUM(L25/N25/I25*10000)</f>
        <v>173.25939717331235</v>
      </c>
      <c r="N25" s="147">
        <v>106.3</v>
      </c>
      <c r="O25" s="150">
        <v>148440</v>
      </c>
      <c r="P25" s="146">
        <f>SUM(O25/Q25/L25*10000)</f>
        <v>177.05676408367043</v>
      </c>
      <c r="Q25" s="147">
        <v>106</v>
      </c>
      <c r="R25" s="150">
        <v>195795</v>
      </c>
      <c r="S25" s="146">
        <f>SUM(R25/T25/O25*10000)</f>
        <v>125.86047566446773</v>
      </c>
      <c r="T25" s="147">
        <v>104.8</v>
      </c>
    </row>
    <row r="26" spans="1:20" s="72" customFormat="1" ht="12.75" customHeight="1" hidden="1">
      <c r="A26" s="163" t="s">
        <v>224</v>
      </c>
      <c r="B26" s="29">
        <v>17723</v>
      </c>
      <c r="C26" s="29">
        <v>19574</v>
      </c>
      <c r="D26" s="152">
        <v>105</v>
      </c>
      <c r="E26" s="153">
        <v>105.2</v>
      </c>
      <c r="F26" s="154">
        <v>20987</v>
      </c>
      <c r="G26" s="155">
        <f>SUM(F26/H26/C26*10000)</f>
        <v>100.01749960730729</v>
      </c>
      <c r="H26" s="156">
        <v>107.2</v>
      </c>
      <c r="I26" s="29">
        <v>21976</v>
      </c>
      <c r="J26" s="155">
        <f>SUM(I26/K26/F26*10000)</f>
        <v>100.0118825548485</v>
      </c>
      <c r="K26" s="156">
        <v>104.7</v>
      </c>
      <c r="L26" s="29">
        <v>35631</v>
      </c>
      <c r="M26" s="155">
        <f>SUM(L26/N26/I26*10000)</f>
        <v>155.00570411942525</v>
      </c>
      <c r="N26" s="156">
        <v>104.6</v>
      </c>
      <c r="O26" s="29">
        <v>74124</v>
      </c>
      <c r="P26" s="155">
        <f>SUM(O26/Q26/L26*10000)</f>
        <v>197.00031382274372</v>
      </c>
      <c r="Q26" s="156">
        <v>105.6</v>
      </c>
      <c r="R26" s="29">
        <v>74124</v>
      </c>
      <c r="S26" s="155">
        <f>SUM(R26/T26/O26*10000)</f>
        <v>94.69696969696969</v>
      </c>
      <c r="T26" s="156">
        <v>105.6</v>
      </c>
    </row>
    <row r="27" spans="1:20" s="72" customFormat="1" ht="20.25" customHeight="1">
      <c r="A27" s="164" t="s">
        <v>225</v>
      </c>
      <c r="B27" s="150">
        <v>53025</v>
      </c>
      <c r="C27" s="150">
        <f>SUM(C28)</f>
        <v>55630</v>
      </c>
      <c r="D27" s="144">
        <v>100</v>
      </c>
      <c r="E27" s="145">
        <v>105.2</v>
      </c>
      <c r="F27" s="150">
        <v>126167</v>
      </c>
      <c r="G27" s="146">
        <v>181</v>
      </c>
      <c r="H27" s="147">
        <v>108.9</v>
      </c>
      <c r="I27" s="150">
        <v>272164</v>
      </c>
      <c r="J27" s="146">
        <f>SUM(I27/K27/F27*10000)</f>
        <v>189.22566984805297</v>
      </c>
      <c r="K27" s="147">
        <v>114</v>
      </c>
      <c r="L27" s="150">
        <v>326337</v>
      </c>
      <c r="M27" s="146">
        <f>SUM(L27/N27/I27*10000)</f>
        <v>110.10518167967352</v>
      </c>
      <c r="N27" s="147">
        <v>108.9</v>
      </c>
      <c r="O27" s="150">
        <v>356861</v>
      </c>
      <c r="P27" s="146">
        <f>SUM(O27/Q27/L27*10000)</f>
        <v>102.77586565168194</v>
      </c>
      <c r="Q27" s="147">
        <v>106.4</v>
      </c>
      <c r="R27" s="150">
        <v>402466</v>
      </c>
      <c r="S27" s="146">
        <f>SUM(R27/T27/O27*10000)</f>
        <v>105.79689077862275</v>
      </c>
      <c r="T27" s="147">
        <v>106.6</v>
      </c>
    </row>
    <row r="28" spans="1:20" s="72" customFormat="1" ht="12.75" hidden="1">
      <c r="A28" s="29" t="s">
        <v>226</v>
      </c>
      <c r="B28" s="29">
        <v>53025</v>
      </c>
      <c r="C28" s="29">
        <v>55630</v>
      </c>
      <c r="D28" s="152">
        <v>100</v>
      </c>
      <c r="E28" s="153">
        <v>105.2</v>
      </c>
      <c r="F28" s="154">
        <v>105432</v>
      </c>
      <c r="G28" s="155">
        <f>SUM(F28/H28/C28*10000)</f>
        <v>174.034562281584</v>
      </c>
      <c r="H28" s="156">
        <v>108.9</v>
      </c>
      <c r="I28" s="29">
        <v>218965</v>
      </c>
      <c r="J28" s="155">
        <f>SUM(I28/K28/F28*10000)</f>
        <v>197.9824837604905</v>
      </c>
      <c r="K28" s="156">
        <v>104.9</v>
      </c>
      <c r="L28" s="29">
        <v>228119</v>
      </c>
      <c r="M28" s="155">
        <f>SUM(L28/N28/I28*10000)</f>
        <v>99.98135969722853</v>
      </c>
      <c r="N28" s="156">
        <v>104.2</v>
      </c>
      <c r="O28" s="29">
        <v>241690</v>
      </c>
      <c r="P28" s="155">
        <f>SUM(O28/Q28/L28*10000)</f>
        <v>101.00008386655149</v>
      </c>
      <c r="Q28" s="156">
        <v>104.9</v>
      </c>
      <c r="R28" s="29">
        <v>241690</v>
      </c>
      <c r="S28" s="155">
        <f>SUM(R28/T28/O28*10000)</f>
        <v>95.32888465204958</v>
      </c>
      <c r="T28" s="156">
        <v>104.9</v>
      </c>
    </row>
    <row r="29" spans="1:20" s="72" customFormat="1" ht="20.25" customHeight="1">
      <c r="A29" s="150" t="s">
        <v>227</v>
      </c>
      <c r="B29" s="150">
        <v>18252</v>
      </c>
      <c r="C29" s="150">
        <f>SUM(C30)</f>
        <v>21887</v>
      </c>
      <c r="D29" s="144">
        <v>101</v>
      </c>
      <c r="E29" s="145">
        <v>105.2</v>
      </c>
      <c r="F29" s="150">
        <v>40803</v>
      </c>
      <c r="G29" s="146">
        <v>133</v>
      </c>
      <c r="H29" s="147">
        <v>108.8</v>
      </c>
      <c r="I29" s="150">
        <v>44060</v>
      </c>
      <c r="J29" s="146">
        <v>100</v>
      </c>
      <c r="K29" s="147">
        <v>108</v>
      </c>
      <c r="L29" s="150">
        <v>47550</v>
      </c>
      <c r="M29" s="146">
        <f>SUM(L29/N29/I29*10000)</f>
        <v>101.81227999554638</v>
      </c>
      <c r="N29" s="147">
        <v>106</v>
      </c>
      <c r="O29" s="150">
        <v>50166</v>
      </c>
      <c r="P29" s="146">
        <f>SUM(O29/Q29/L29*10000)</f>
        <v>101.63928447694244</v>
      </c>
      <c r="Q29" s="147">
        <v>103.8</v>
      </c>
      <c r="R29" s="150">
        <v>51320</v>
      </c>
      <c r="S29" s="146">
        <f>SUM(R29/T29/O29*10000)</f>
        <v>100.49151551622681</v>
      </c>
      <c r="T29" s="147">
        <v>101.8</v>
      </c>
    </row>
    <row r="30" spans="1:20" s="72" customFormat="1" ht="12.75" customHeight="1" hidden="1">
      <c r="A30" s="29" t="s">
        <v>228</v>
      </c>
      <c r="B30" s="29">
        <v>18252</v>
      </c>
      <c r="C30" s="29">
        <v>21887</v>
      </c>
      <c r="D30" s="152">
        <v>101</v>
      </c>
      <c r="E30" s="153">
        <v>105.2</v>
      </c>
      <c r="F30" s="154">
        <v>23809</v>
      </c>
      <c r="G30" s="155">
        <f>SUM(F30/H30/C30*10000)</f>
        <v>99.98296732683114</v>
      </c>
      <c r="H30" s="156">
        <v>108.8</v>
      </c>
      <c r="I30" s="29">
        <v>24776</v>
      </c>
      <c r="J30" s="155">
        <f>SUM(I30/K30/F30*10000)</f>
        <v>99.96300610256077</v>
      </c>
      <c r="K30" s="156">
        <v>104.1</v>
      </c>
      <c r="L30" s="29">
        <v>25994</v>
      </c>
      <c r="M30" s="155">
        <f>SUM(L30/N30/I30*10000)</f>
        <v>100.01529817748532</v>
      </c>
      <c r="N30" s="156">
        <v>104.9</v>
      </c>
      <c r="O30" s="29">
        <v>27164</v>
      </c>
      <c r="P30" s="155">
        <f>SUM(O30/Q30/L30*10000)</f>
        <v>100.00099397247726</v>
      </c>
      <c r="Q30" s="156">
        <v>104.5</v>
      </c>
      <c r="R30" s="29">
        <v>27164</v>
      </c>
      <c r="S30" s="155">
        <f>SUM(R30/T30/O30*10000)</f>
        <v>95.69377990430621</v>
      </c>
      <c r="T30" s="156">
        <v>104.5</v>
      </c>
    </row>
    <row r="31" spans="1:20" s="72" customFormat="1" ht="20.25" customHeight="1">
      <c r="A31" s="150" t="s">
        <v>229</v>
      </c>
      <c r="B31" s="150">
        <f>SUM(B32:B33)</f>
        <v>64260</v>
      </c>
      <c r="C31" s="150">
        <f>SUM(C32:C33)</f>
        <v>71823</v>
      </c>
      <c r="D31" s="144">
        <v>106</v>
      </c>
      <c r="E31" s="145">
        <v>105.2</v>
      </c>
      <c r="F31" s="150">
        <v>98801</v>
      </c>
      <c r="G31" s="146">
        <v>106</v>
      </c>
      <c r="H31" s="147">
        <v>108.8</v>
      </c>
      <c r="I31" s="150">
        <v>111539</v>
      </c>
      <c r="J31" s="146">
        <f>SUM(I31/K31/F31*10000)</f>
        <v>102.25777360406344</v>
      </c>
      <c r="K31" s="147">
        <v>110.4</v>
      </c>
      <c r="L31" s="150">
        <v>122235</v>
      </c>
      <c r="M31" s="146">
        <f>SUM(L31/N31/I31*10000)</f>
        <v>104.870307126681</v>
      </c>
      <c r="N31" s="147">
        <v>104.5</v>
      </c>
      <c r="O31" s="150">
        <v>133103</v>
      </c>
      <c r="P31" s="146">
        <f>SUM(O31/Q31/L31*10000)</f>
        <v>103.21428481421361</v>
      </c>
      <c r="Q31" s="147">
        <v>105.5</v>
      </c>
      <c r="R31" s="150">
        <v>143490</v>
      </c>
      <c r="S31" s="146">
        <f>SUM(R31/T31/O31*10000)</f>
        <v>104.2589274131604</v>
      </c>
      <c r="T31" s="147">
        <v>103.4</v>
      </c>
    </row>
    <row r="32" spans="1:20" s="72" customFormat="1" ht="12.75" hidden="1">
      <c r="A32" s="29" t="s">
        <v>230</v>
      </c>
      <c r="B32" s="29">
        <v>12766</v>
      </c>
      <c r="C32" s="29">
        <v>16296</v>
      </c>
      <c r="D32" s="152">
        <v>105</v>
      </c>
      <c r="E32" s="153">
        <v>105.2</v>
      </c>
      <c r="F32" s="154">
        <v>17802</v>
      </c>
      <c r="G32" s="155">
        <f>SUM(F32/H32/C32*10000)</f>
        <v>100.31361952636554</v>
      </c>
      <c r="H32" s="156">
        <v>108.9</v>
      </c>
      <c r="I32" s="29">
        <v>18599</v>
      </c>
      <c r="J32" s="155">
        <f>SUM(I32/K32/F32*10000)</f>
        <v>99.97801440513376</v>
      </c>
      <c r="K32" s="156">
        <v>104.5</v>
      </c>
      <c r="L32" s="29">
        <v>19663</v>
      </c>
      <c r="M32" s="155">
        <f>SUM(L32/N32/I32*10000)</f>
        <v>100.78240007060866</v>
      </c>
      <c r="N32" s="156">
        <v>104.9</v>
      </c>
      <c r="O32" s="29">
        <v>20839</v>
      </c>
      <c r="P32" s="155">
        <f>SUM(O32/Q32/L32*10000)</f>
        <v>100.93407245418638</v>
      </c>
      <c r="Q32" s="156">
        <v>105</v>
      </c>
      <c r="R32" s="29">
        <v>20839</v>
      </c>
      <c r="S32" s="155">
        <f>SUM(R32/T32/O32*10000)</f>
        <v>95.23809523809524</v>
      </c>
      <c r="T32" s="156">
        <v>105</v>
      </c>
    </row>
    <row r="33" spans="1:20" s="72" customFormat="1" ht="12.75" hidden="1">
      <c r="A33" s="29" t="s">
        <v>231</v>
      </c>
      <c r="B33" s="29">
        <v>51494</v>
      </c>
      <c r="C33" s="29">
        <v>55527</v>
      </c>
      <c r="D33" s="152">
        <v>104</v>
      </c>
      <c r="E33" s="153">
        <v>105.2</v>
      </c>
      <c r="F33" s="154">
        <v>60401</v>
      </c>
      <c r="G33" s="155">
        <f>SUM(F33/H33/C33*10000)</f>
        <v>99.9795144704378</v>
      </c>
      <c r="H33" s="156">
        <v>108.8</v>
      </c>
      <c r="I33" s="29">
        <v>63532</v>
      </c>
      <c r="J33" s="155">
        <f>SUM(I33/K33/F33*10000)</f>
        <v>100.17494191597271</v>
      </c>
      <c r="K33" s="156">
        <v>105</v>
      </c>
      <c r="L33" s="29">
        <v>67342</v>
      </c>
      <c r="M33" s="155">
        <f>SUM(L33/N33/I33*10000)</f>
        <v>101.04573679780775</v>
      </c>
      <c r="N33" s="156">
        <v>104.9</v>
      </c>
      <c r="O33" s="29">
        <v>72343</v>
      </c>
      <c r="P33" s="155">
        <f>SUM(O33/Q33/L33*10000)</f>
        <v>102.31073511047377</v>
      </c>
      <c r="Q33" s="156">
        <v>105</v>
      </c>
      <c r="R33" s="29">
        <v>72343</v>
      </c>
      <c r="S33" s="155">
        <f>SUM(R33/T33/O33*10000)</f>
        <v>95.23809523809524</v>
      </c>
      <c r="T33" s="156">
        <v>105</v>
      </c>
    </row>
    <row r="34" spans="1:20" s="72" customFormat="1" ht="20.25" customHeight="1">
      <c r="A34" s="150" t="s">
        <v>232</v>
      </c>
      <c r="B34" s="150">
        <v>9651</v>
      </c>
      <c r="C34" s="150">
        <f>SUM(C35)</f>
        <v>9023</v>
      </c>
      <c r="D34" s="144">
        <v>89</v>
      </c>
      <c r="E34" s="145">
        <v>105.2</v>
      </c>
      <c r="F34" s="150">
        <v>12532</v>
      </c>
      <c r="G34" s="146">
        <v>101</v>
      </c>
      <c r="H34" s="147">
        <v>108.4</v>
      </c>
      <c r="I34" s="150">
        <v>15028</v>
      </c>
      <c r="J34" s="146">
        <f>SUM(I34/K34/F34*10000)</f>
        <v>111.24027128769275</v>
      </c>
      <c r="K34" s="147">
        <v>107.8</v>
      </c>
      <c r="L34" s="150">
        <v>17841.4</v>
      </c>
      <c r="M34" s="146">
        <v>110.8</v>
      </c>
      <c r="N34" s="147">
        <v>107.1</v>
      </c>
      <c r="O34" s="150">
        <v>20572</v>
      </c>
      <c r="P34" s="146">
        <f>SUM(O34/Q34/L34*10000)</f>
        <v>107.46025420148332</v>
      </c>
      <c r="Q34" s="147">
        <v>107.3</v>
      </c>
      <c r="R34" s="150">
        <v>22464</v>
      </c>
      <c r="S34" s="146">
        <v>106.2</v>
      </c>
      <c r="T34" s="147">
        <v>102.8</v>
      </c>
    </row>
    <row r="35" spans="1:20" s="72" customFormat="1" ht="12.75" customHeight="1" hidden="1">
      <c r="A35" s="163" t="s">
        <v>233</v>
      </c>
      <c r="B35" s="29">
        <v>9651</v>
      </c>
      <c r="C35" s="29">
        <v>9023</v>
      </c>
      <c r="D35" s="152">
        <v>89</v>
      </c>
      <c r="E35" s="153">
        <v>105.2</v>
      </c>
      <c r="F35" s="154">
        <v>9785</v>
      </c>
      <c r="G35" s="155">
        <f>SUM(F35/H35/C35*10000)</f>
        <v>100.04159112853458</v>
      </c>
      <c r="H35" s="156">
        <v>108.4</v>
      </c>
      <c r="I35" s="29">
        <v>10321</v>
      </c>
      <c r="J35" s="155">
        <f>SUM(I35/K35/F35*10000)</f>
        <v>101.03234875493611</v>
      </c>
      <c r="K35" s="156">
        <v>104.4</v>
      </c>
      <c r="L35" s="29">
        <v>10874</v>
      </c>
      <c r="M35" s="155">
        <f>SUM(L35/N35/I35*10000)</f>
        <v>101.0143892089804</v>
      </c>
      <c r="N35" s="156">
        <v>104.3</v>
      </c>
      <c r="O35" s="29">
        <v>11624</v>
      </c>
      <c r="P35" s="155">
        <f>SUM(O35/Q35/L35*10000)</f>
        <v>102.00113162989805</v>
      </c>
      <c r="Q35" s="156">
        <v>104.8</v>
      </c>
      <c r="R35" s="29">
        <v>11624</v>
      </c>
      <c r="S35" s="155">
        <f>SUM(R35/T35/O35*10000)</f>
        <v>95.41984732824427</v>
      </c>
      <c r="T35" s="156">
        <v>104.8</v>
      </c>
    </row>
    <row r="36" spans="1:20" s="72" customFormat="1" ht="20.25" customHeight="1">
      <c r="A36" s="150" t="s">
        <v>234</v>
      </c>
      <c r="B36" s="150">
        <v>2926</v>
      </c>
      <c r="C36" s="150">
        <f>SUM(C37)</f>
        <v>2670</v>
      </c>
      <c r="D36" s="144">
        <v>87</v>
      </c>
      <c r="E36" s="145">
        <v>105.2</v>
      </c>
      <c r="F36" s="150">
        <v>14524</v>
      </c>
      <c r="G36" s="146">
        <v>280</v>
      </c>
      <c r="H36" s="147">
        <v>109.6</v>
      </c>
      <c r="I36" s="150">
        <v>18451</v>
      </c>
      <c r="J36" s="146">
        <f>SUM(I36/K36/F36*10000)</f>
        <v>110.66028402346424</v>
      </c>
      <c r="K36" s="147">
        <v>114.8</v>
      </c>
      <c r="L36" s="150">
        <v>20615</v>
      </c>
      <c r="M36" s="146">
        <f>SUM(L36/N36/I36*10000)</f>
        <v>104.32153277910082</v>
      </c>
      <c r="N36" s="147">
        <v>107.1</v>
      </c>
      <c r="O36" s="150">
        <v>22790</v>
      </c>
      <c r="P36" s="146">
        <f>SUM(O36/Q36/L36*10000)</f>
        <v>104.2929905408683</v>
      </c>
      <c r="Q36" s="147">
        <v>106</v>
      </c>
      <c r="R36" s="150">
        <v>25595</v>
      </c>
      <c r="S36" s="146">
        <f>SUM(R36/T36/O36*10000)</f>
        <v>104.18184586052698</v>
      </c>
      <c r="T36" s="147">
        <v>107.8</v>
      </c>
    </row>
    <row r="37" spans="1:20" s="72" customFormat="1" ht="12.75" customHeight="1" hidden="1">
      <c r="A37" s="29" t="s">
        <v>235</v>
      </c>
      <c r="B37" s="29">
        <v>2926</v>
      </c>
      <c r="C37" s="29">
        <v>2670</v>
      </c>
      <c r="D37" s="152">
        <v>87</v>
      </c>
      <c r="E37" s="153">
        <v>105.2</v>
      </c>
      <c r="F37" s="154">
        <v>2955</v>
      </c>
      <c r="G37" s="155">
        <f>SUM(F37/H37/C37*10000)</f>
        <v>100.9800705322726</v>
      </c>
      <c r="H37" s="156">
        <v>109.6</v>
      </c>
      <c r="I37" s="29">
        <v>3122</v>
      </c>
      <c r="J37" s="155">
        <f>SUM(I37/K37/F37*10000)</f>
        <v>99.95405699174147</v>
      </c>
      <c r="K37" s="156">
        <v>105.7</v>
      </c>
      <c r="L37" s="29">
        <v>3257</v>
      </c>
      <c r="M37" s="155">
        <f>SUM(L37/N37/I37*10000)</f>
        <v>100.0231554986939</v>
      </c>
      <c r="N37" s="156">
        <v>104.3</v>
      </c>
      <c r="O37" s="29">
        <v>3436</v>
      </c>
      <c r="P37" s="155">
        <f>SUM(O37/Q37/L37*10000)</f>
        <v>99.99607116716892</v>
      </c>
      <c r="Q37" s="156">
        <v>105.5</v>
      </c>
      <c r="R37" s="29">
        <v>3436</v>
      </c>
      <c r="S37" s="155">
        <f>SUM(R37/T37/O37*10000)</f>
        <v>94.78672985781989</v>
      </c>
      <c r="T37" s="156">
        <v>105.5</v>
      </c>
    </row>
    <row r="38" spans="1:20" s="72" customFormat="1" ht="20.25" customHeight="1">
      <c r="A38" s="165" t="s">
        <v>236</v>
      </c>
      <c r="C38" s="166" t="s">
        <v>237</v>
      </c>
      <c r="D38" s="167"/>
      <c r="E38" s="167"/>
      <c r="F38" s="168" t="s">
        <v>238</v>
      </c>
      <c r="G38" s="169"/>
      <c r="H38" s="170"/>
      <c r="I38" s="169"/>
      <c r="J38" s="170"/>
      <c r="K38" s="170"/>
      <c r="L38" s="169"/>
      <c r="M38" s="169"/>
      <c r="N38" s="170"/>
      <c r="O38" s="169"/>
      <c r="P38" s="171"/>
      <c r="Q38" s="170"/>
      <c r="R38" s="169"/>
      <c r="S38" s="169"/>
      <c r="T38" s="172"/>
    </row>
    <row r="39" spans="1:20" s="72" customFormat="1" ht="20.25" customHeight="1">
      <c r="A39" s="173" t="s">
        <v>239</v>
      </c>
      <c r="C39" s="166" t="s">
        <v>237</v>
      </c>
      <c r="D39" s="167"/>
      <c r="E39" s="167"/>
      <c r="F39" s="168" t="s">
        <v>238</v>
      </c>
      <c r="G39" s="169"/>
      <c r="H39" s="170"/>
      <c r="I39" s="169"/>
      <c r="J39" s="170"/>
      <c r="K39" s="170"/>
      <c r="L39" s="169"/>
      <c r="M39" s="169"/>
      <c r="N39" s="170"/>
      <c r="O39" s="169"/>
      <c r="P39" s="169"/>
      <c r="Q39" s="170"/>
      <c r="R39" s="169"/>
      <c r="S39" s="169"/>
      <c r="T39" s="172"/>
    </row>
  </sheetData>
  <mergeCells count="9">
    <mergeCell ref="F4:S4"/>
    <mergeCell ref="C6:D6"/>
    <mergeCell ref="F6:H6"/>
    <mergeCell ref="I6:K6"/>
    <mergeCell ref="L6:N6"/>
    <mergeCell ref="O6:Q6"/>
    <mergeCell ref="R6:T6"/>
    <mergeCell ref="F11:T11"/>
    <mergeCell ref="F19:T19"/>
  </mergeCells>
  <printOptions/>
  <pageMargins left="0.1701388888888889" right="0.1701388888888889" top="0.9555555555555555" bottom="0.4555555555555556" header="0.6902777777777778" footer="0.1902777777777778"/>
  <pageSetup horizontalDpi="300" verticalDpi="300" orientation="landscape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A2" sqref="A2"/>
    </sheetView>
  </sheetViews>
  <sheetFormatPr defaultColWidth="12.00390625" defaultRowHeight="12.75"/>
  <cols>
    <col min="1" max="1" width="23.625" style="174" customWidth="1"/>
    <col min="2" max="2" width="9.50390625" style="174" customWidth="1"/>
    <col min="3" max="3" width="0" style="174" hidden="1" customWidth="1"/>
    <col min="4" max="4" width="10.75390625" style="174" customWidth="1"/>
    <col min="5" max="5" width="6.625" style="174" customWidth="1"/>
    <col min="6" max="6" width="11.875" style="174" customWidth="1"/>
    <col min="7" max="7" width="8.125" style="174" customWidth="1"/>
    <col min="8" max="8" width="10.25390625" style="174" customWidth="1"/>
    <col min="9" max="9" width="7.75390625" style="174" customWidth="1"/>
    <col min="10" max="10" width="10.00390625" style="174" customWidth="1"/>
    <col min="11" max="11" width="8.25390625" style="174" customWidth="1"/>
    <col min="12" max="12" width="8.875" style="174" customWidth="1"/>
    <col min="13" max="13" width="7.75390625" style="174" customWidth="1"/>
    <col min="14" max="16384" width="11.625" style="174" customWidth="1"/>
  </cols>
  <sheetData>
    <row r="2" spans="1:12" s="178" customFormat="1" ht="13.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  <c r="L2" s="177"/>
    </row>
    <row r="3" spans="1:12" ht="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80"/>
      <c r="L3" s="180"/>
    </row>
    <row r="4" spans="1:12" ht="15">
      <c r="A4" s="180" t="s">
        <v>240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6" spans="1:13" s="4" customFormat="1" ht="26.25" customHeight="1">
      <c r="A6" s="181" t="s">
        <v>241</v>
      </c>
      <c r="B6" s="181" t="s">
        <v>242</v>
      </c>
      <c r="C6" s="181" t="s">
        <v>243</v>
      </c>
      <c r="D6" s="181" t="s">
        <v>35</v>
      </c>
      <c r="E6" s="182" t="s">
        <v>244</v>
      </c>
      <c r="F6" s="181" t="s">
        <v>245</v>
      </c>
      <c r="G6" s="182" t="s">
        <v>244</v>
      </c>
      <c r="H6" s="182" t="s">
        <v>246</v>
      </c>
      <c r="I6" s="182"/>
      <c r="J6" s="182"/>
      <c r="K6" s="182"/>
      <c r="L6" s="182"/>
      <c r="M6" s="182"/>
    </row>
    <row r="7" spans="1:13" s="4" customFormat="1" ht="61.5" customHeight="1">
      <c r="A7" s="181"/>
      <c r="B7" s="181"/>
      <c r="C7" s="181"/>
      <c r="D7" s="181"/>
      <c r="E7" s="182"/>
      <c r="F7" s="181"/>
      <c r="G7" s="182"/>
      <c r="H7" s="181" t="s">
        <v>247</v>
      </c>
      <c r="I7" s="182" t="s">
        <v>248</v>
      </c>
      <c r="J7" s="181" t="s">
        <v>249</v>
      </c>
      <c r="K7" s="182" t="s">
        <v>248</v>
      </c>
      <c r="L7" s="181" t="s">
        <v>250</v>
      </c>
      <c r="M7" s="182" t="s">
        <v>248</v>
      </c>
    </row>
    <row r="8" spans="1:13" ht="23.25" customHeight="1">
      <c r="A8" s="183" t="s">
        <v>251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13" ht="20.25" customHeight="1">
      <c r="A9" s="183" t="s">
        <v>252</v>
      </c>
      <c r="B9" s="184" t="s">
        <v>253</v>
      </c>
      <c r="C9" s="184">
        <v>16214</v>
      </c>
      <c r="D9" s="184">
        <v>31163</v>
      </c>
      <c r="E9" s="185">
        <v>116.5</v>
      </c>
      <c r="F9" s="184">
        <v>31688</v>
      </c>
      <c r="G9" s="186">
        <f>SUM(F9/D9*100)</f>
        <v>101.68469017745403</v>
      </c>
      <c r="H9" s="184">
        <v>32413</v>
      </c>
      <c r="I9" s="186">
        <f>SUM(H9/F9*100)</f>
        <v>102.2879323403181</v>
      </c>
      <c r="J9" s="184">
        <v>33535</v>
      </c>
      <c r="K9" s="186">
        <f>SUM(J9/H9*100)</f>
        <v>103.46157405979082</v>
      </c>
      <c r="L9" s="184">
        <v>34170</v>
      </c>
      <c r="M9" s="186">
        <f>SUM(L9/J9*100)</f>
        <v>101.8935440584464</v>
      </c>
    </row>
    <row r="10" spans="1:13" ht="27.75" customHeight="1">
      <c r="A10" s="187" t="s">
        <v>254</v>
      </c>
      <c r="B10" s="188" t="s">
        <v>253</v>
      </c>
      <c r="C10" s="188">
        <v>16214</v>
      </c>
      <c r="D10" s="188">
        <v>31163</v>
      </c>
      <c r="E10" s="189">
        <v>116.5</v>
      </c>
      <c r="F10" s="188">
        <v>31688</v>
      </c>
      <c r="G10" s="190">
        <f>SUM(F10/D10*100)</f>
        <v>101.68469017745403</v>
      </c>
      <c r="H10" s="188">
        <v>32413</v>
      </c>
      <c r="I10" s="190">
        <f>SUM(H10/F10*100)</f>
        <v>102.2879323403181</v>
      </c>
      <c r="J10" s="188">
        <v>33535</v>
      </c>
      <c r="K10" s="190">
        <f>SUM(J10/H10*100)</f>
        <v>103.46157405979082</v>
      </c>
      <c r="L10" s="188">
        <v>34170</v>
      </c>
      <c r="M10" s="190">
        <f>SUM(L10/J10*100)</f>
        <v>101.8935440584464</v>
      </c>
    </row>
    <row r="11" spans="1:13" ht="27" customHeight="1">
      <c r="A11" s="191" t="s">
        <v>255</v>
      </c>
      <c r="B11" s="188" t="s">
        <v>256</v>
      </c>
      <c r="C11" s="188">
        <v>2600</v>
      </c>
      <c r="D11" s="188">
        <v>2900</v>
      </c>
      <c r="E11" s="189">
        <v>100</v>
      </c>
      <c r="F11" s="188">
        <v>2900</v>
      </c>
      <c r="G11" s="190">
        <f>SUM(F11/D11*100)</f>
        <v>100</v>
      </c>
      <c r="H11" s="188">
        <v>2900</v>
      </c>
      <c r="I11" s="190">
        <f>SUM(H11/F11*100)</f>
        <v>100</v>
      </c>
      <c r="J11" s="188">
        <v>2900</v>
      </c>
      <c r="K11" s="190">
        <f>SUM(J11/H11*100)</f>
        <v>100</v>
      </c>
      <c r="L11" s="188">
        <v>2900</v>
      </c>
      <c r="M11" s="190">
        <f>SUM(L11/J11*100)</f>
        <v>100</v>
      </c>
    </row>
    <row r="12" spans="1:13" ht="27.75" customHeight="1">
      <c r="A12" s="192" t="s">
        <v>257</v>
      </c>
      <c r="B12" s="184" t="s">
        <v>258</v>
      </c>
      <c r="C12" s="184">
        <v>617</v>
      </c>
      <c r="D12" s="193"/>
      <c r="E12" s="193" t="s">
        <v>259</v>
      </c>
      <c r="F12" s="194"/>
      <c r="G12" s="194"/>
      <c r="H12" s="194"/>
      <c r="I12" s="194"/>
      <c r="J12" s="194"/>
      <c r="K12" s="194"/>
      <c r="L12" s="194"/>
      <c r="M12" s="195"/>
    </row>
    <row r="13" spans="1:13" ht="28.5" customHeight="1">
      <c r="A13" s="183" t="s">
        <v>260</v>
      </c>
      <c r="B13" s="184" t="s">
        <v>253</v>
      </c>
      <c r="C13" s="184">
        <v>1920</v>
      </c>
      <c r="D13" s="196">
        <v>2865</v>
      </c>
      <c r="E13" s="186">
        <v>92</v>
      </c>
      <c r="F13" s="196">
        <v>2870</v>
      </c>
      <c r="G13" s="186">
        <f>SUM(F13/D13*100)</f>
        <v>100.17452006980803</v>
      </c>
      <c r="H13" s="196">
        <v>2960</v>
      </c>
      <c r="I13" s="186">
        <f>SUM(H13/F13*100)</f>
        <v>103.13588850174216</v>
      </c>
      <c r="J13" s="196">
        <v>3110</v>
      </c>
      <c r="K13" s="186">
        <f>SUM(J13/H13*100)</f>
        <v>105.06756756756756</v>
      </c>
      <c r="L13" s="196">
        <v>3300</v>
      </c>
      <c r="M13" s="186">
        <f>SUM(L13/J13*100)</f>
        <v>106.10932475884245</v>
      </c>
    </row>
    <row r="14" spans="1:13" ht="29.25" customHeight="1">
      <c r="A14" s="191" t="s">
        <v>255</v>
      </c>
      <c r="B14" s="188" t="s">
        <v>261</v>
      </c>
      <c r="C14" s="188">
        <v>18250</v>
      </c>
      <c r="D14" s="188">
        <v>18250</v>
      </c>
      <c r="E14" s="190">
        <f>SUM(D14/C14*100)</f>
        <v>100</v>
      </c>
      <c r="F14" s="188">
        <v>18250</v>
      </c>
      <c r="G14" s="190">
        <f>SUM(F14/D14*100)</f>
        <v>100</v>
      </c>
      <c r="H14" s="188">
        <v>18250</v>
      </c>
      <c r="I14" s="190">
        <f>SUM(H14/F14*100)</f>
        <v>100</v>
      </c>
      <c r="J14" s="188">
        <v>18250</v>
      </c>
      <c r="K14" s="190">
        <f>SUM(J14/H14*100)</f>
        <v>100</v>
      </c>
      <c r="L14" s="188">
        <v>18250</v>
      </c>
      <c r="M14" s="190">
        <f>SUM(L14/J14*100)</f>
        <v>100</v>
      </c>
    </row>
    <row r="15" spans="1:13" ht="29.25" customHeight="1">
      <c r="A15" s="191" t="s">
        <v>262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  <row r="16" spans="1:13" ht="24.75" customHeight="1">
      <c r="A16" s="183" t="s">
        <v>263</v>
      </c>
      <c r="B16" s="184" t="s">
        <v>264</v>
      </c>
      <c r="C16" s="184">
        <v>233</v>
      </c>
      <c r="D16" s="196">
        <v>518</v>
      </c>
      <c r="E16" s="186">
        <v>103</v>
      </c>
      <c r="F16" s="196">
        <v>525</v>
      </c>
      <c r="G16" s="186">
        <f>SUM(F16/D16*100)</f>
        <v>101.35135135135135</v>
      </c>
      <c r="H16" s="196">
        <v>540</v>
      </c>
      <c r="I16" s="186">
        <f>SUM(H16/F16*100)</f>
        <v>102.85714285714285</v>
      </c>
      <c r="J16" s="196">
        <v>570</v>
      </c>
      <c r="K16" s="186">
        <f>SUM(J16/H16*100)</f>
        <v>105.55555555555556</v>
      </c>
      <c r="L16" s="196">
        <v>610</v>
      </c>
      <c r="M16" s="186">
        <f>SUM(L16/J16*100)</f>
        <v>107.01754385964912</v>
      </c>
    </row>
    <row r="17" spans="1:13" ht="30" customHeight="1">
      <c r="A17" s="191" t="s">
        <v>255</v>
      </c>
      <c r="B17" s="188" t="s">
        <v>265</v>
      </c>
      <c r="C17" s="188">
        <v>700</v>
      </c>
      <c r="D17" s="197">
        <v>700</v>
      </c>
      <c r="E17" s="197">
        <v>100</v>
      </c>
      <c r="F17" s="197">
        <v>700</v>
      </c>
      <c r="G17" s="190">
        <f>SUM(F17/D17*100)</f>
        <v>100</v>
      </c>
      <c r="H17" s="197">
        <v>700</v>
      </c>
      <c r="I17" s="190">
        <f>SUM(H17/F17*100)</f>
        <v>100</v>
      </c>
      <c r="J17" s="197">
        <v>700</v>
      </c>
      <c r="K17" s="190">
        <f>SUM(J17/H17*100)</f>
        <v>100</v>
      </c>
      <c r="L17" s="197">
        <v>700</v>
      </c>
      <c r="M17" s="190">
        <f>SUM(L17/J17*100)</f>
        <v>100</v>
      </c>
    </row>
    <row r="18" spans="1:13" ht="27" customHeight="1">
      <c r="A18" s="183" t="s">
        <v>266</v>
      </c>
      <c r="B18" s="184" t="s">
        <v>253</v>
      </c>
      <c r="C18" s="184">
        <v>233</v>
      </c>
      <c r="D18" s="196">
        <v>16898</v>
      </c>
      <c r="E18" s="185">
        <v>128.5</v>
      </c>
      <c r="F18" s="196">
        <v>17000</v>
      </c>
      <c r="G18" s="186">
        <f>SUM(F18/D18*100)</f>
        <v>100.60362173038229</v>
      </c>
      <c r="H18" s="196">
        <v>17300</v>
      </c>
      <c r="I18" s="186">
        <f>SUM(H18/F18*100)</f>
        <v>101.76470588235293</v>
      </c>
      <c r="J18" s="196">
        <v>17700</v>
      </c>
      <c r="K18" s="186">
        <f>SUM(J18/H18*100)</f>
        <v>102.3121387283237</v>
      </c>
      <c r="L18" s="196">
        <v>18200</v>
      </c>
      <c r="M18" s="186">
        <f>SUM(L18/J18*100)</f>
        <v>102.82485875706216</v>
      </c>
    </row>
  </sheetData>
  <mergeCells count="11">
    <mergeCell ref="A4:L4"/>
    <mergeCell ref="A6:A7"/>
    <mergeCell ref="B6:B7"/>
    <mergeCell ref="C6:C7"/>
    <mergeCell ref="D6:D7"/>
    <mergeCell ref="E6:E7"/>
    <mergeCell ref="F6:F7"/>
    <mergeCell ref="G6:G7"/>
    <mergeCell ref="H6:M6"/>
    <mergeCell ref="A8:M8"/>
    <mergeCell ref="A15:M15"/>
  </mergeCells>
  <printOptions/>
  <pageMargins left="0.55" right="0.30972222222222223" top="0.9555555555555555" bottom="0.4555555555555556" header="0.6902777777777778" footer="0.1902777777777778"/>
  <pageSetup horizontalDpi="300" verticalDpi="300" orientation="landscape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Мусияченко</dc:creator>
  <cp:keywords/>
  <dc:description/>
  <cp:lastModifiedBy>с3</cp:lastModifiedBy>
  <cp:lastPrinted>2008-08-29T17:12:03Z</cp:lastPrinted>
  <dcterms:created xsi:type="dcterms:W3CDTF">2006-04-27T08:32:31Z</dcterms:created>
  <dcterms:modified xsi:type="dcterms:W3CDTF">2007-11-08T13:45:41Z</dcterms:modified>
  <cp:category/>
  <cp:version/>
  <cp:contentType/>
  <cp:contentStatus/>
</cp:coreProperties>
</file>